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860" windowHeight="2145" activeTab="0"/>
  </bookViews>
  <sheets>
    <sheet name="výsledky" sheetId="1" r:id="rId1"/>
    <sheet name="směr Barrandovský most" sheetId="2" r:id="rId2"/>
    <sheet name="směr Braník" sheetId="3" r:id="rId3"/>
  </sheets>
  <definedNames/>
  <calcPr fullCalcOnLoad="1"/>
</workbook>
</file>

<file path=xl/sharedStrings.xml><?xml version="1.0" encoding="utf-8"?>
<sst xmlns="http://schemas.openxmlformats.org/spreadsheetml/2006/main" count="278" uniqueCount="43">
  <si>
    <t>linka</t>
  </si>
  <si>
    <t>ev. č.</t>
  </si>
  <si>
    <t>zastavení</t>
  </si>
  <si>
    <t>rozjezd</t>
  </si>
  <si>
    <t>zdržení</t>
  </si>
  <si>
    <t>N</t>
  </si>
  <si>
    <t>A</t>
  </si>
  <si>
    <t>SSZ 4.628 Branická - Modřanská</t>
  </si>
  <si>
    <t>Autor: Preference pražských tramvají</t>
  </si>
  <si>
    <t>směr Barrandovský most</t>
  </si>
  <si>
    <t>Podíl zdržených vozů</t>
  </si>
  <si>
    <t>vybavené BUS</t>
  </si>
  <si>
    <t>nevybavené BUS</t>
  </si>
  <si>
    <t>měření účinnosti preference autobusů na světelné signalizaci</t>
  </si>
  <si>
    <t>směr Braník</t>
  </si>
  <si>
    <t>celkem</t>
  </si>
  <si>
    <t>měřených vozidel</t>
  </si>
  <si>
    <t>odjezd dle JŘ</t>
  </si>
  <si>
    <t>poloha vůči JŘ</t>
  </si>
  <si>
    <t>zdržení vybavené</t>
  </si>
  <si>
    <t>zdržení nevybavené</t>
  </si>
  <si>
    <t>vybavený</t>
  </si>
  <si>
    <t>stání [m:ss]</t>
  </si>
  <si>
    <t>zdržení [m:ss]</t>
  </si>
  <si>
    <t>akcelerace [m:ss]</t>
  </si>
  <si>
    <t>zdržení vybavené [m:ss]</t>
  </si>
  <si>
    <t>zdržení nevybavené [m:ss]</t>
  </si>
  <si>
    <t>z toho vybavených</t>
  </si>
  <si>
    <t>a nevybavených</t>
  </si>
  <si>
    <t>rozdíl</t>
  </si>
  <si>
    <t>odjezd Přístaviště</t>
  </si>
  <si>
    <t>vyřazen</t>
  </si>
  <si>
    <t>Datum: 24.7.2006, 31.7.2006, 27.9.2006, 16.11.2006</t>
  </si>
  <si>
    <t>Měření 24.7.2006</t>
  </si>
  <si>
    <t>Průměrné zdržení (s)</t>
  </si>
  <si>
    <t>Maximální zdržení (s)</t>
  </si>
  <si>
    <t>směr Barr. most</t>
  </si>
  <si>
    <t>Reprezentativní výsledky, všechna měření kromě 16.11.2006</t>
  </si>
  <si>
    <t>Měření 31.7.2006</t>
  </si>
  <si>
    <t>Měření 27.9.2006</t>
  </si>
  <si>
    <t>Měření 16.11.2006</t>
  </si>
  <si>
    <t>CELKEM - ovlivnění hustým provozem 16.11.2006</t>
  </si>
  <si>
    <t>Pouze nepředjeté spoje!!!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</si>
</sst>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h:mm"/>
    <numFmt numFmtId="165" formatCode="\+\-h:mm"/>
    <numFmt numFmtId="166" formatCode="m:ss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\+0"/>
    <numFmt numFmtId="172" formatCode="h:mm.0"/>
  </numFmts>
  <fonts count="15">
    <font>
      <sz val="10"/>
      <name val="Arial CE"/>
      <family val="0"/>
    </font>
    <font>
      <sz val="8"/>
      <name val="Arial CE"/>
      <family val="2"/>
    </font>
    <font>
      <sz val="8"/>
      <color indexed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b/>
      <sz val="12"/>
      <color indexed="9"/>
      <name val="Arial CE"/>
      <family val="2"/>
    </font>
    <font>
      <sz val="8"/>
      <color indexed="9"/>
      <name val="Arial CE"/>
      <family val="2"/>
    </font>
    <font>
      <sz val="3.25"/>
      <name val="Arial CE"/>
      <family val="0"/>
    </font>
    <font>
      <sz val="3.5"/>
      <name val="Arial CE"/>
      <family val="0"/>
    </font>
    <font>
      <sz val="4.5"/>
      <name val="Arial CE"/>
      <family val="0"/>
    </font>
    <font>
      <sz val="4.75"/>
      <name val="Arial CE"/>
      <family val="0"/>
    </font>
    <font>
      <sz val="9.25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 wrapText="1"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textRotation="90" wrapText="1"/>
    </xf>
    <xf numFmtId="0" fontId="1" fillId="0" borderId="3" xfId="0" applyFont="1" applyBorder="1" applyAlignment="1">
      <alignment textRotation="90" wrapText="1"/>
    </xf>
    <xf numFmtId="20" fontId="1" fillId="0" borderId="0" xfId="0" applyNumberFormat="1" applyFont="1" applyBorder="1" applyAlignment="1">
      <alignment/>
    </xf>
    <xf numFmtId="20" fontId="2" fillId="0" borderId="0" xfId="0" applyNumberFormat="1" applyFont="1" applyBorder="1" applyAlignment="1">
      <alignment wrapText="1"/>
    </xf>
    <xf numFmtId="20" fontId="2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/>
    </xf>
    <xf numFmtId="20" fontId="1" fillId="0" borderId="7" xfId="0" applyNumberFormat="1" applyFont="1" applyBorder="1" applyAlignment="1">
      <alignment/>
    </xf>
    <xf numFmtId="20" fontId="2" fillId="0" borderId="7" xfId="0" applyNumberFormat="1" applyFont="1" applyBorder="1" applyAlignment="1">
      <alignment wrapText="1"/>
    </xf>
    <xf numFmtId="20" fontId="2" fillId="0" borderId="7" xfId="0" applyNumberFormat="1" applyFont="1" applyBorder="1" applyAlignment="1">
      <alignment horizontal="right" wrapText="1"/>
    </xf>
    <xf numFmtId="166" fontId="1" fillId="0" borderId="7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21" fontId="1" fillId="0" borderId="0" xfId="0" applyNumberFormat="1" applyFont="1" applyBorder="1" applyAlignment="1">
      <alignment/>
    </xf>
    <xf numFmtId="21" fontId="1" fillId="0" borderId="7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1" fillId="0" borderId="9" xfId="0" applyFont="1" applyBorder="1" applyAlignment="1">
      <alignment/>
    </xf>
    <xf numFmtId="167" fontId="1" fillId="0" borderId="9" xfId="0" applyNumberFormat="1" applyFont="1" applyBorder="1" applyAlignment="1">
      <alignment/>
    </xf>
    <xf numFmtId="167" fontId="1" fillId="3" borderId="9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" fontId="1" fillId="0" borderId="9" xfId="0" applyNumberFormat="1" applyFont="1" applyBorder="1" applyAlignment="1">
      <alignment/>
    </xf>
    <xf numFmtId="1" fontId="1" fillId="3" borderId="9" xfId="0" applyNumberFormat="1" applyFon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7" fillId="0" borderId="0" xfId="0" applyFont="1" applyAlignment="1">
      <alignment/>
    </xf>
    <xf numFmtId="20" fontId="1" fillId="0" borderId="0" xfId="0" applyNumberFormat="1" applyFont="1" applyAlignment="1">
      <alignment/>
    </xf>
    <xf numFmtId="0" fontId="8" fillId="4" borderId="1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47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0" fontId="3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7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9" xfId="0" applyFont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1" fillId="0" borderId="2" xfId="0" applyFont="1" applyBorder="1" applyAlignment="1">
      <alignment textRotation="90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Reprezentativní zdržení BUS SSZ Branická - Modřanská směr Barr. most</a:t>
            </a:r>
          </a:p>
        </c:rich>
      </c:tx>
      <c:layout>
        <c:manualLayout>
          <c:xMode val="factor"/>
          <c:yMode val="factor"/>
          <c:x val="0.0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výsledky!$C$9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výsledky!$A$11:$A$12</c:f>
              <c:strCache/>
            </c:strRef>
          </c:cat>
          <c:val>
            <c:numRef>
              <c:f>výsledky!$C$11:$C$12</c:f>
              <c:numCache/>
            </c:numRef>
          </c:val>
        </c:ser>
        <c:ser>
          <c:idx val="1"/>
          <c:order val="1"/>
          <c:tx>
            <c:strRef>
              <c:f>výsledky!$D$9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výsledky!$D$11:$D$12</c:f>
              <c:numCache/>
            </c:numRef>
          </c:val>
        </c:ser>
        <c:axId val="46005058"/>
        <c:axId val="11392339"/>
      </c:barChart>
      <c:catAx>
        <c:axId val="460050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392339"/>
        <c:crossesAt val="0"/>
        <c:auto val="1"/>
        <c:lblOffset val="100"/>
        <c:noMultiLvlLbl val="0"/>
      </c:catAx>
      <c:valAx>
        <c:axId val="11392339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005058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Zdržení BUS SSZ Branická - Modřanská 16.11.2006 směr Braník</a:t>
            </a:r>
          </a:p>
        </c:rich>
      </c:tx>
      <c:layout>
        <c:manualLayout>
          <c:xMode val="factor"/>
          <c:yMode val="factor"/>
          <c:x val="-0.00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výsledky!$C$66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výsledky!$A$74:$A$75</c:f>
              <c:strCache/>
            </c:strRef>
          </c:cat>
          <c:val>
            <c:numRef>
              <c:f>výsledky!$C$74:$C$75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výsledky!$D$66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výsledky!$A$74:$A$75</c:f>
              <c:strCache/>
            </c:strRef>
          </c:cat>
          <c:val>
            <c:numRef>
              <c:f>výsledky!$D$74:$D$75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1194172"/>
        <c:axId val="56529821"/>
      </c:barChart>
      <c:catAx>
        <c:axId val="211941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529821"/>
        <c:crossesAt val="0"/>
        <c:auto val="1"/>
        <c:lblOffset val="100"/>
        <c:noMultiLvlLbl val="0"/>
      </c:catAx>
      <c:valAx>
        <c:axId val="56529821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194172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Zdržení BUS SSZ Branická - Modřanská CELKEM směr Barr. most</a:t>
            </a:r>
          </a:p>
        </c:rich>
      </c:tx>
      <c:layout>
        <c:manualLayout>
          <c:xMode val="factor"/>
          <c:yMode val="factor"/>
          <c:x val="0.0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výsledky!$C$81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výsledky!$A$83:$A$84</c:f>
              <c:strCache/>
            </c:strRef>
          </c:cat>
          <c:val>
            <c:numRef>
              <c:f>výsledky!$C$83:$C$84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výsledky!$D$81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výsledky!$A$83:$A$84</c:f>
              <c:strCache/>
            </c:strRef>
          </c:cat>
          <c:val>
            <c:numRef>
              <c:f>výsledky!$D$83:$D$84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9006342"/>
        <c:axId val="15512759"/>
      </c:barChart>
      <c:catAx>
        <c:axId val="390063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512759"/>
        <c:crossesAt val="0"/>
        <c:auto val="1"/>
        <c:lblOffset val="100"/>
        <c:noMultiLvlLbl val="0"/>
      </c:catAx>
      <c:valAx>
        <c:axId val="15512759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006342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Zdržení BUS SSZ Branická - Modřanská CELKEM směr Braník</a:t>
            </a:r>
          </a:p>
        </c:rich>
      </c:tx>
      <c:layout>
        <c:manualLayout>
          <c:xMode val="factor"/>
          <c:yMode val="factor"/>
          <c:x val="-0.00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výsledky!$C$81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výsledky!$A$89:$A$90</c:f>
              <c:strCache/>
            </c:strRef>
          </c:cat>
          <c:val>
            <c:numRef>
              <c:f>výsledky!$C$89:$C$90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výsledky!$D$81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výsledky!$A$89:$A$90</c:f>
              <c:strCache/>
            </c:strRef>
          </c:cat>
          <c:val>
            <c:numRef>
              <c:f>výsledky!$D$89:$D$90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397104"/>
        <c:axId val="48573937"/>
      </c:barChart>
      <c:catAx>
        <c:axId val="53971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573937"/>
        <c:crossesAt val="0"/>
        <c:auto val="1"/>
        <c:lblOffset val="100"/>
        <c:noMultiLvlLbl val="0"/>
      </c:catAx>
      <c:valAx>
        <c:axId val="48573937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97104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Reprezentativní zdržení BUS SSZ Branická - Modřanská směr Braník</a:t>
            </a:r>
          </a:p>
        </c:rich>
      </c:tx>
      <c:layout>
        <c:manualLayout>
          <c:xMode val="factor"/>
          <c:yMode val="factor"/>
          <c:x val="-0.00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74"/>
          <c:w val="0.986"/>
          <c:h val="0.5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výsledky!$C$9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výsledky!$A$17:$A$18</c:f>
              <c:strCache/>
            </c:strRef>
          </c:cat>
          <c:val>
            <c:numRef>
              <c:f>výsledky!$C$17:$C$18</c:f>
              <c:numCache/>
            </c:numRef>
          </c:val>
        </c:ser>
        <c:ser>
          <c:idx val="1"/>
          <c:order val="1"/>
          <c:tx>
            <c:strRef>
              <c:f>výsledky!$D$9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výsledky!$A$17:$A$18</c:f>
              <c:strCache/>
            </c:strRef>
          </c:cat>
          <c:val>
            <c:numRef>
              <c:f>výsledky!$D$17:$D$18</c:f>
              <c:numCache/>
            </c:numRef>
          </c:val>
        </c:ser>
        <c:axId val="35422188"/>
        <c:axId val="50364237"/>
      </c:barChart>
      <c:catAx>
        <c:axId val="354221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364237"/>
        <c:crossesAt val="0"/>
        <c:auto val="1"/>
        <c:lblOffset val="100"/>
        <c:noMultiLvlLbl val="0"/>
      </c:catAx>
      <c:valAx>
        <c:axId val="50364237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422188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46"/>
          <c:y val="0.81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Zdržení BUS SSZ Branická - Modřanská 24.7.2006 směr Barr. most</a:t>
            </a:r>
          </a:p>
        </c:rich>
      </c:tx>
      <c:layout>
        <c:manualLayout>
          <c:xMode val="factor"/>
          <c:yMode val="factor"/>
          <c:x val="0.0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výsledky!$C$24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výsledky!$A$26:$A$27</c:f>
              <c:strCache/>
            </c:strRef>
          </c:cat>
          <c:val>
            <c:numRef>
              <c:f>výsledky!$C$26:$C$27</c:f>
              <c:numCache/>
            </c:numRef>
          </c:val>
        </c:ser>
        <c:ser>
          <c:idx val="1"/>
          <c:order val="1"/>
          <c:tx>
            <c:strRef>
              <c:f>výsledky!$D$24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výsledky!$A$26:$A$27</c:f>
              <c:strCache/>
            </c:strRef>
          </c:cat>
          <c:val>
            <c:numRef>
              <c:f>výsledky!$D$26:$D$27</c:f>
              <c:numCache/>
            </c:numRef>
          </c:val>
        </c:ser>
        <c:axId val="50624950"/>
        <c:axId val="52971367"/>
      </c:barChart>
      <c:catAx>
        <c:axId val="506249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971367"/>
        <c:crossesAt val="0"/>
        <c:auto val="1"/>
        <c:lblOffset val="100"/>
        <c:noMultiLvlLbl val="0"/>
      </c:catAx>
      <c:valAx>
        <c:axId val="52971367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624950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Zdržení BUS SSZ Branická - Modřanská 24.7.2006 směr Braník</a:t>
            </a:r>
          </a:p>
        </c:rich>
      </c:tx>
      <c:layout>
        <c:manualLayout>
          <c:xMode val="factor"/>
          <c:yMode val="factor"/>
          <c:x val="-0.00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výsledky!$C$24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výsledky!$A$32:$A$33</c:f>
              <c:strCache/>
            </c:strRef>
          </c:cat>
          <c:val>
            <c:numRef>
              <c:f>výsledky!$C$32:$C$33</c:f>
              <c:numCache/>
            </c:numRef>
          </c:val>
        </c:ser>
        <c:ser>
          <c:idx val="1"/>
          <c:order val="1"/>
          <c:tx>
            <c:strRef>
              <c:f>výsledky!$D$24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výsledky!$A$32:$A$33</c:f>
              <c:strCache/>
            </c:strRef>
          </c:cat>
          <c:val>
            <c:numRef>
              <c:f>výsledky!$D$32:$D$33</c:f>
              <c:numCache/>
            </c:numRef>
          </c:val>
        </c:ser>
        <c:axId val="6980256"/>
        <c:axId val="62822305"/>
      </c:barChart>
      <c:catAx>
        <c:axId val="69802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822305"/>
        <c:crossesAt val="0"/>
        <c:auto val="1"/>
        <c:lblOffset val="100"/>
        <c:noMultiLvlLbl val="0"/>
      </c:catAx>
      <c:valAx>
        <c:axId val="62822305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980256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Zdržení BUS SSZ Branická - Modřanská 31.7.2006 směr Barr. most</a:t>
            </a:r>
          </a:p>
        </c:rich>
      </c:tx>
      <c:layout>
        <c:manualLayout>
          <c:xMode val="factor"/>
          <c:yMode val="factor"/>
          <c:x val="0.0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výsledky!$C$38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výsledky!$A$40:$A$41</c:f>
              <c:strCache/>
            </c:strRef>
          </c:cat>
          <c:val>
            <c:numRef>
              <c:f>výsledky!$C$40:$C$41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výsledky!$D$38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výsledky!$A$40:$A$41</c:f>
              <c:strCache/>
            </c:strRef>
          </c:cat>
          <c:val>
            <c:numRef>
              <c:f>výsledky!$D$40:$D$41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8529834"/>
        <c:axId val="55441915"/>
      </c:barChart>
      <c:catAx>
        <c:axId val="285298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441915"/>
        <c:crossesAt val="0"/>
        <c:auto val="1"/>
        <c:lblOffset val="100"/>
        <c:noMultiLvlLbl val="0"/>
      </c:catAx>
      <c:valAx>
        <c:axId val="55441915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529834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Zdržení BUS SSZ Branická - Modřanská 31.7.2006 směr Braník</a:t>
            </a:r>
          </a:p>
        </c:rich>
      </c:tx>
      <c:layout>
        <c:manualLayout>
          <c:xMode val="factor"/>
          <c:yMode val="factor"/>
          <c:x val="-0.00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výsledky!$C$38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výsledky!$A$46:$A$47</c:f>
              <c:strCache/>
            </c:strRef>
          </c:cat>
          <c:val>
            <c:numRef>
              <c:f>výsledky!$C$46:$C$47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výsledky!$D$38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výsledky!$A$46:$A$47</c:f>
              <c:strCache/>
            </c:strRef>
          </c:cat>
          <c:val>
            <c:numRef>
              <c:f>výsledky!$D$46:$D$47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9215188"/>
        <c:axId val="61610101"/>
      </c:barChart>
      <c:catAx>
        <c:axId val="292151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610101"/>
        <c:crossesAt val="0"/>
        <c:auto val="1"/>
        <c:lblOffset val="100"/>
        <c:noMultiLvlLbl val="0"/>
      </c:catAx>
      <c:valAx>
        <c:axId val="61610101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215188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Zdržení BUS SSZ Branická - Modřanská 27.9.2006 směr Barr. most</a:t>
            </a:r>
          </a:p>
        </c:rich>
      </c:tx>
      <c:layout>
        <c:manualLayout>
          <c:xMode val="factor"/>
          <c:yMode val="factor"/>
          <c:x val="0.0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výsledky!$C$52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výsledky!$A$54:$A$55</c:f>
              <c:strCache/>
            </c:strRef>
          </c:cat>
          <c:val>
            <c:numRef>
              <c:f>výsledky!$C$54:$C$55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výsledky!$D$52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výsledky!$A$54:$A$55</c:f>
              <c:strCache/>
            </c:strRef>
          </c:cat>
          <c:val>
            <c:numRef>
              <c:f>výsledky!$D$54:$D$55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7619998"/>
        <c:axId val="24362255"/>
      </c:barChart>
      <c:catAx>
        <c:axId val="176199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362255"/>
        <c:crossesAt val="0"/>
        <c:auto val="1"/>
        <c:lblOffset val="100"/>
        <c:noMultiLvlLbl val="0"/>
      </c:catAx>
      <c:valAx>
        <c:axId val="24362255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619998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Zdržení BUS SSZ Branická - Modřanská 27.9.2006 směr Braník</a:t>
            </a:r>
          </a:p>
        </c:rich>
      </c:tx>
      <c:layout>
        <c:manualLayout>
          <c:xMode val="factor"/>
          <c:yMode val="factor"/>
          <c:x val="-0.00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výsledky!$C$52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výsledky!$A$60:$A$61</c:f>
              <c:strCache/>
            </c:strRef>
          </c:cat>
          <c:val>
            <c:numRef>
              <c:f>výsledky!$C$60:$C$61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výsledky!$D$52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výsledky!$A$60:$A$61</c:f>
              <c:strCache/>
            </c:strRef>
          </c:cat>
          <c:val>
            <c:numRef>
              <c:f>výsledky!$D$60:$D$61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7933704"/>
        <c:axId val="27185609"/>
      </c:barChart>
      <c:catAx>
        <c:axId val="179337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185609"/>
        <c:crossesAt val="0"/>
        <c:auto val="1"/>
        <c:lblOffset val="100"/>
        <c:noMultiLvlLbl val="0"/>
      </c:catAx>
      <c:valAx>
        <c:axId val="27185609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933704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Zdržení BUS SSZ Branická - Modřanská 16.11.2006 směr Barr. most</a:t>
            </a:r>
          </a:p>
        </c:rich>
      </c:tx>
      <c:layout>
        <c:manualLayout>
          <c:xMode val="factor"/>
          <c:yMode val="factor"/>
          <c:x val="0.0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7175"/>
          <c:w val="0.986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výsledky!$C$66</c:f>
              <c:strCache>
                <c:ptCount val="1"/>
                <c:pt idx="0">
                  <c:v>vybavené BUS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výsledky!$A$68:$A$69</c:f>
              <c:strCache/>
            </c:strRef>
          </c:cat>
          <c:val>
            <c:numRef>
              <c:f>výsledky!$C$68:$C$69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výsledky!$D$66</c:f>
              <c:strCache>
                <c:ptCount val="1"/>
                <c:pt idx="0">
                  <c:v>nevybavené BUS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výsledky!$A$68:$A$69</c:f>
              <c:strCache/>
            </c:strRef>
          </c:cat>
          <c:val>
            <c:numRef>
              <c:f>výsledky!$D$68:$D$69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3343890"/>
        <c:axId val="54550691"/>
      </c:barChart>
      <c:catAx>
        <c:axId val="433438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550691"/>
        <c:crossesAt val="0"/>
        <c:auto val="1"/>
        <c:lblOffset val="100"/>
        <c:noMultiLvlLbl val="0"/>
      </c:catAx>
      <c:valAx>
        <c:axId val="54550691"/>
        <c:scaling>
          <c:orientation val="minMax"/>
          <c:max val="92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343890"/>
        <c:crossesAt val="1"/>
        <c:crossBetween val="between"/>
        <c:dispUnits/>
        <c:majorUnit val="10"/>
        <c:minorUnit val="2"/>
      </c:valAx>
      <c:spPr>
        <a:solidFill>
          <a:srgbClr val="FFFF99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13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5086350" y="1209675"/>
        <a:ext cx="5562600" cy="106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13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5086350" y="2276475"/>
        <a:ext cx="5562600" cy="140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13</xdr:col>
      <xdr:colOff>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5086350" y="3676650"/>
        <a:ext cx="5562600" cy="1066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5086350" y="4743450"/>
        <a:ext cx="5562600" cy="106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0</xdr:rowOff>
    </xdr:from>
    <xdr:to>
      <xdr:col>13</xdr:col>
      <xdr:colOff>0</xdr:colOff>
      <xdr:row>42</xdr:row>
      <xdr:rowOff>0</xdr:rowOff>
    </xdr:to>
    <xdr:graphicFrame>
      <xdr:nvGraphicFramePr>
        <xdr:cNvPr id="5" name="Chart 5"/>
        <xdr:cNvGraphicFramePr/>
      </xdr:nvGraphicFramePr>
      <xdr:xfrm>
        <a:off x="5086350" y="5810250"/>
        <a:ext cx="5562600" cy="106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13</xdr:col>
      <xdr:colOff>0</xdr:colOff>
      <xdr:row>49</xdr:row>
      <xdr:rowOff>0</xdr:rowOff>
    </xdr:to>
    <xdr:graphicFrame>
      <xdr:nvGraphicFramePr>
        <xdr:cNvPr id="6" name="Chart 6"/>
        <xdr:cNvGraphicFramePr/>
      </xdr:nvGraphicFramePr>
      <xdr:xfrm>
        <a:off x="5086350" y="6877050"/>
        <a:ext cx="5562600" cy="1066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49</xdr:row>
      <xdr:rowOff>0</xdr:rowOff>
    </xdr:from>
    <xdr:to>
      <xdr:col>13</xdr:col>
      <xdr:colOff>0</xdr:colOff>
      <xdr:row>56</xdr:row>
      <xdr:rowOff>0</xdr:rowOff>
    </xdr:to>
    <xdr:graphicFrame>
      <xdr:nvGraphicFramePr>
        <xdr:cNvPr id="7" name="Chart 7"/>
        <xdr:cNvGraphicFramePr/>
      </xdr:nvGraphicFramePr>
      <xdr:xfrm>
        <a:off x="5086350" y="7943850"/>
        <a:ext cx="5562600" cy="1066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56</xdr:row>
      <xdr:rowOff>0</xdr:rowOff>
    </xdr:from>
    <xdr:to>
      <xdr:col>13</xdr:col>
      <xdr:colOff>0</xdr:colOff>
      <xdr:row>63</xdr:row>
      <xdr:rowOff>0</xdr:rowOff>
    </xdr:to>
    <xdr:graphicFrame>
      <xdr:nvGraphicFramePr>
        <xdr:cNvPr id="8" name="Chart 8"/>
        <xdr:cNvGraphicFramePr/>
      </xdr:nvGraphicFramePr>
      <xdr:xfrm>
        <a:off x="5086350" y="9010650"/>
        <a:ext cx="5562600" cy="1066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63</xdr:row>
      <xdr:rowOff>0</xdr:rowOff>
    </xdr:from>
    <xdr:to>
      <xdr:col>13</xdr:col>
      <xdr:colOff>0</xdr:colOff>
      <xdr:row>70</xdr:row>
      <xdr:rowOff>0</xdr:rowOff>
    </xdr:to>
    <xdr:graphicFrame>
      <xdr:nvGraphicFramePr>
        <xdr:cNvPr id="9" name="Chart 9"/>
        <xdr:cNvGraphicFramePr/>
      </xdr:nvGraphicFramePr>
      <xdr:xfrm>
        <a:off x="5086350" y="10077450"/>
        <a:ext cx="5562600" cy="1066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70</xdr:row>
      <xdr:rowOff>0</xdr:rowOff>
    </xdr:from>
    <xdr:to>
      <xdr:col>13</xdr:col>
      <xdr:colOff>0</xdr:colOff>
      <xdr:row>77</xdr:row>
      <xdr:rowOff>0</xdr:rowOff>
    </xdr:to>
    <xdr:graphicFrame>
      <xdr:nvGraphicFramePr>
        <xdr:cNvPr id="10" name="Chart 10"/>
        <xdr:cNvGraphicFramePr/>
      </xdr:nvGraphicFramePr>
      <xdr:xfrm>
        <a:off x="5086350" y="11144250"/>
        <a:ext cx="5562600" cy="1066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13</xdr:col>
      <xdr:colOff>0</xdr:colOff>
      <xdr:row>85</xdr:row>
      <xdr:rowOff>0</xdr:rowOff>
    </xdr:to>
    <xdr:graphicFrame>
      <xdr:nvGraphicFramePr>
        <xdr:cNvPr id="11" name="Chart 11"/>
        <xdr:cNvGraphicFramePr/>
      </xdr:nvGraphicFramePr>
      <xdr:xfrm>
        <a:off x="5086350" y="12363450"/>
        <a:ext cx="5562600" cy="1066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85</xdr:row>
      <xdr:rowOff>0</xdr:rowOff>
    </xdr:from>
    <xdr:to>
      <xdr:col>13</xdr:col>
      <xdr:colOff>0</xdr:colOff>
      <xdr:row>92</xdr:row>
      <xdr:rowOff>0</xdr:rowOff>
    </xdr:to>
    <xdr:graphicFrame>
      <xdr:nvGraphicFramePr>
        <xdr:cNvPr id="12" name="Chart 12"/>
        <xdr:cNvGraphicFramePr/>
      </xdr:nvGraphicFramePr>
      <xdr:xfrm>
        <a:off x="5086350" y="13430250"/>
        <a:ext cx="5562600" cy="1066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125" style="1" customWidth="1"/>
    <col min="2" max="4" width="12.875" style="1" customWidth="1"/>
    <col min="5" max="5" width="12.00390625" style="1" customWidth="1"/>
    <col min="6" max="13" width="9.125" style="1" customWidth="1"/>
    <col min="14" max="14" width="8.625" style="1" customWidth="1"/>
    <col min="15" max="16384" width="9.125" style="1" customWidth="1"/>
  </cols>
  <sheetData>
    <row r="1" spans="1:13" ht="24" customHeight="1">
      <c r="A1" s="52" t="s">
        <v>7</v>
      </c>
      <c r="B1" s="53"/>
      <c r="C1" s="54"/>
      <c r="D1" s="54"/>
      <c r="E1" s="54"/>
      <c r="F1" s="65"/>
      <c r="G1" s="65"/>
      <c r="H1" s="65"/>
      <c r="I1" s="65"/>
      <c r="J1" s="65"/>
      <c r="K1" s="65"/>
      <c r="L1" s="65"/>
      <c r="M1" s="66"/>
    </row>
    <row r="2" spans="1:13" ht="12.75">
      <c r="A2" s="57" t="s">
        <v>13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2.75">
      <c r="A3" s="29"/>
      <c r="B3" s="71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1.25">
      <c r="A4" s="30" t="s">
        <v>8</v>
      </c>
      <c r="B4" s="45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1.25">
      <c r="A5" s="30" t="s">
        <v>32</v>
      </c>
      <c r="B5" s="45"/>
      <c r="C5" s="14"/>
      <c r="D5" s="45" t="s">
        <v>42</v>
      </c>
      <c r="E5" s="14"/>
      <c r="F5" s="14"/>
      <c r="G5" s="14"/>
      <c r="H5" s="14"/>
      <c r="I5" s="14"/>
      <c r="J5" s="14"/>
      <c r="K5" s="14"/>
      <c r="L5" s="14"/>
      <c r="M5" s="15"/>
    </row>
    <row r="6" spans="1:13" ht="23.25" customHeight="1">
      <c r="A6" s="4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5" ht="12" customHeight="1">
      <c r="A7" s="62" t="s">
        <v>37</v>
      </c>
      <c r="B7" s="63"/>
      <c r="C7" s="63"/>
      <c r="D7" s="63"/>
      <c r="E7" s="63"/>
    </row>
    <row r="8" spans="1:5" ht="12" customHeight="1">
      <c r="A8" s="64"/>
      <c r="B8" s="64"/>
      <c r="C8" s="64"/>
      <c r="D8" s="64"/>
      <c r="E8" s="64"/>
    </row>
    <row r="9" spans="1:5" ht="12" customHeight="1">
      <c r="A9" s="41" t="s">
        <v>36</v>
      </c>
      <c r="B9" s="69" t="s">
        <v>15</v>
      </c>
      <c r="C9" s="70" t="s">
        <v>11</v>
      </c>
      <c r="D9" s="69" t="s">
        <v>12</v>
      </c>
      <c r="E9" s="69" t="s">
        <v>29</v>
      </c>
    </row>
    <row r="10" spans="1:5" ht="12" customHeight="1">
      <c r="A10" s="42" t="s">
        <v>10</v>
      </c>
      <c r="B10" s="43">
        <f>(COUNTIF('směr Barrandovský most'!O$12:O$77,"A"))/(COUNT('směr Barrandovský most'!K$12:K$77))</f>
        <v>0.7241379310344828</v>
      </c>
      <c r="C10" s="44">
        <f>(COUNTIF('směr Barrandovský most'!P$12:P$77,"A"))/COUNTIF('směr Barrandovský most'!L$12:L$77,"A")</f>
        <v>0.6666666666666666</v>
      </c>
      <c r="D10" s="43">
        <f>(COUNTIF('směr Barrandovský most'!Q$12:Q$77,"A"))/COUNTIF('směr Barrandovský most'!L$12:L$77,"N")</f>
        <v>0.7857142857142857</v>
      </c>
      <c r="E10" s="43">
        <f>C10/D10-1</f>
        <v>-0.1515151515151515</v>
      </c>
    </row>
    <row r="11" spans="1:5" ht="12" customHeight="1">
      <c r="A11" s="42" t="s">
        <v>34</v>
      </c>
      <c r="B11" s="47">
        <f>AVERAGE('směr Barrandovský most'!K$12:K$77)*60*60*24</f>
        <v>24.068965517241267</v>
      </c>
      <c r="C11" s="48">
        <f>AVERAGE('směr Barrandovský most'!M$12:M$77)*60*60*24</f>
        <v>21.10000000000025</v>
      </c>
      <c r="D11" s="47">
        <f>AVERAGE('směr Barrandovský most'!N$12:N$77)*60*60*24</f>
        <v>27.24999999999949</v>
      </c>
      <c r="E11" s="43">
        <f>C11/D11-1</f>
        <v>-0.22568807339447172</v>
      </c>
    </row>
    <row r="12" spans="1:5" ht="12" customHeight="1">
      <c r="A12" s="42" t="s">
        <v>35</v>
      </c>
      <c r="B12" s="47">
        <f>MAX('směr Barrandovský most'!K$12:K$77)*60*60*24</f>
        <v>90</v>
      </c>
      <c r="C12" s="48">
        <f>MAX('směr Barrandovský most'!M$12:M$77)*60*60*24</f>
        <v>90</v>
      </c>
      <c r="D12" s="47">
        <f>MAX('směr Barrandovský most'!N$12:N$77)*60*60*24</f>
        <v>67</v>
      </c>
      <c r="E12" s="43">
        <f>C12/D12-1</f>
        <v>0.34328358208955234</v>
      </c>
    </row>
    <row r="13" spans="1:5" ht="12" customHeight="1">
      <c r="A13" s="64"/>
      <c r="B13" s="64"/>
      <c r="C13" s="64"/>
      <c r="D13" s="64"/>
      <c r="E13" s="64"/>
    </row>
    <row r="14" spans="1:5" ht="12" customHeight="1">
      <c r="A14" s="64"/>
      <c r="B14" s="64"/>
      <c r="C14" s="64"/>
      <c r="D14" s="64"/>
      <c r="E14" s="64"/>
    </row>
    <row r="15" spans="1:5" ht="12" customHeight="1">
      <c r="A15" s="41" t="s">
        <v>14</v>
      </c>
      <c r="B15" s="41"/>
      <c r="C15" s="42"/>
      <c r="D15" s="42"/>
      <c r="E15" s="42"/>
    </row>
    <row r="16" spans="1:5" ht="12" customHeight="1">
      <c r="A16" s="42" t="s">
        <v>10</v>
      </c>
      <c r="B16" s="43">
        <f>(COUNTIF('směr Braník'!O$12:O$81,"A"))/(COUNT('směr Braník'!K$12:K$81))</f>
        <v>0.5423728813559322</v>
      </c>
      <c r="C16" s="44">
        <f>(COUNTIF('směr Braník'!P$12:P$81,"A"))/COUNTIF('směr Braník'!L$12:L$81,"A")</f>
        <v>0.5555555555555556</v>
      </c>
      <c r="D16" s="43">
        <f>(COUNTIF('směr Braník'!Q$12:Q$81,"A"))/COUNTIF('směr Braník'!L$12:L$81,"N")</f>
        <v>0.53125</v>
      </c>
      <c r="E16" s="43">
        <f>C16/D16-1</f>
        <v>0.045751633986928164</v>
      </c>
    </row>
    <row r="17" spans="1:5" ht="12" customHeight="1">
      <c r="A17" s="42" t="s">
        <v>34</v>
      </c>
      <c r="B17" s="47">
        <f>AVERAGE('směr Braník'!K$12:K$81)*60*60*24</f>
        <v>14.72881355932129</v>
      </c>
      <c r="C17" s="48">
        <f>AVERAGE('směr Braník'!M$12:M$81)*60*60*24</f>
        <v>15.703703703702327</v>
      </c>
      <c r="D17" s="47">
        <f>AVERAGE('směr Braník'!N$12:N$81)*60*60*24</f>
        <v>13.906249999999783</v>
      </c>
      <c r="E17" s="43">
        <f>C17/D17-1</f>
        <v>0.1292550977943423</v>
      </c>
    </row>
    <row r="18" spans="1:5" ht="12" customHeight="1">
      <c r="A18" s="42" t="s">
        <v>35</v>
      </c>
      <c r="B18" s="47">
        <f>MAX('směr Braník'!K$12:K$81)*60*60*24</f>
        <v>51.9999999999944</v>
      </c>
      <c r="C18" s="48">
        <f>MAX('směr Braník'!M$12:M$81)*60*60*24</f>
        <v>49.000000000003524</v>
      </c>
      <c r="D18" s="47">
        <f>MAX('směr Braník'!N$12:N$81)*60*60*24</f>
        <v>51.9999999999944</v>
      </c>
      <c r="E18" s="43">
        <f>C18/D18-1</f>
        <v>-0.0576923076921384</v>
      </c>
    </row>
    <row r="19" spans="1:5" ht="12" customHeight="1">
      <c r="A19" s="64"/>
      <c r="B19" s="64"/>
      <c r="C19" s="64"/>
      <c r="D19" s="64"/>
      <c r="E19" s="64"/>
    </row>
    <row r="20" spans="1:5" ht="12" customHeight="1">
      <c r="A20" s="64"/>
      <c r="B20" s="64"/>
      <c r="C20" s="64"/>
      <c r="D20" s="64"/>
      <c r="E20" s="64"/>
    </row>
    <row r="21" spans="1:13" ht="26.2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1:5" ht="12" customHeight="1">
      <c r="A22" s="68" t="s">
        <v>33</v>
      </c>
      <c r="B22" s="64"/>
      <c r="C22" s="64"/>
      <c r="D22" s="64"/>
      <c r="E22" s="64"/>
    </row>
    <row r="23" spans="1:5" ht="12" customHeight="1">
      <c r="A23" s="64"/>
      <c r="B23" s="64"/>
      <c r="C23" s="64"/>
      <c r="D23" s="64"/>
      <c r="E23" s="64"/>
    </row>
    <row r="24" spans="1:5" ht="12" customHeight="1">
      <c r="A24" s="41" t="s">
        <v>36</v>
      </c>
      <c r="B24" s="69" t="s">
        <v>15</v>
      </c>
      <c r="C24" s="70" t="s">
        <v>11</v>
      </c>
      <c r="D24" s="69" t="s">
        <v>12</v>
      </c>
      <c r="E24" s="69" t="s">
        <v>29</v>
      </c>
    </row>
    <row r="25" spans="1:5" ht="12" customHeight="1">
      <c r="A25" s="42" t="s">
        <v>10</v>
      </c>
      <c r="B25" s="43">
        <f>(COUNTIF('směr Barrandovský most'!O$12:O$31,"A"))/(COUNT('směr Barrandovský most'!K$12:K$31))</f>
        <v>0.625</v>
      </c>
      <c r="C25" s="44">
        <f>(COUNTIF('směr Barrandovský most'!P$12:P$31,"A"))/COUNTIF('směr Barrandovský most'!L$12:L$31,"A")</f>
        <v>0.5</v>
      </c>
      <c r="D25" s="43">
        <f>(COUNTIF('směr Barrandovský most'!Q$12:Q$31,"A"))/COUNTIF('směr Barrandovský most'!L$12:L$31,"N")</f>
        <v>0.75</v>
      </c>
      <c r="E25" s="43">
        <f>C25/D25-1</f>
        <v>-0.33333333333333337</v>
      </c>
    </row>
    <row r="26" spans="1:5" ht="12" customHeight="1">
      <c r="A26" s="42" t="s">
        <v>34</v>
      </c>
      <c r="B26" s="47">
        <f>AVERAGE('směr Barrandovský most'!K$12:K$31)*60*60*24</f>
        <v>23.43749999999949</v>
      </c>
      <c r="C26" s="48">
        <f>AVERAGE('směr Barrandovský most'!M$12:M$31)*60*60*24</f>
        <v>19.999999999999858</v>
      </c>
      <c r="D26" s="47">
        <f>AVERAGE('směr Barrandovský most'!N$12:N$31)*60*60*24</f>
        <v>26.8749999999991</v>
      </c>
      <c r="E26" s="43">
        <f>C26/D26-1</f>
        <v>-0.25581395348835245</v>
      </c>
    </row>
    <row r="27" spans="1:5" ht="12" customHeight="1">
      <c r="A27" s="42" t="s">
        <v>35</v>
      </c>
      <c r="B27" s="47">
        <f>MAX('směr Barrandovský most'!K$12:K$31)*60*60*24</f>
        <v>64.99999999999324</v>
      </c>
      <c r="C27" s="48">
        <f>MAX('směr Barrandovský most'!M$12:M$31)*60*60*24</f>
        <v>64.99999999999324</v>
      </c>
      <c r="D27" s="47">
        <f>MAX('směr Barrandovský most'!N$12:N$31)*60*60*24</f>
        <v>54.99999999999487</v>
      </c>
      <c r="E27" s="43">
        <f>C27/D27-1</f>
        <v>0.181818181818169</v>
      </c>
    </row>
    <row r="28" spans="1:5" ht="12" customHeight="1">
      <c r="A28" s="64"/>
      <c r="B28" s="64"/>
      <c r="C28" s="64"/>
      <c r="D28" s="64"/>
      <c r="E28" s="64"/>
    </row>
    <row r="29" spans="1:5" ht="12" customHeight="1">
      <c r="A29" s="64"/>
      <c r="B29" s="64"/>
      <c r="C29" s="64"/>
      <c r="D29" s="64"/>
      <c r="E29" s="64"/>
    </row>
    <row r="30" spans="1:5" ht="12" customHeight="1">
      <c r="A30" s="41" t="s">
        <v>14</v>
      </c>
      <c r="B30" s="41"/>
      <c r="C30" s="42"/>
      <c r="D30" s="42"/>
      <c r="E30" s="42"/>
    </row>
    <row r="31" spans="1:5" ht="12" customHeight="1">
      <c r="A31" s="42" t="s">
        <v>10</v>
      </c>
      <c r="B31" s="43">
        <f>(COUNTIF('směr Braník'!O$12:O$32,"A"))/(COUNT('směr Braník'!K$12:K$32))</f>
        <v>0.5555555555555556</v>
      </c>
      <c r="C31" s="44">
        <f>(COUNTIF('směr Braník'!P$12:P$32,"A"))/COUNTIF('směr Braník'!L$12:L$32,"A")</f>
        <v>0.5</v>
      </c>
      <c r="D31" s="43">
        <f>(COUNTIF('směr Braník'!Q$12:Q$32,"A"))/COUNTIF('směr Braník'!L$12:L$32,"N")</f>
        <v>0.6</v>
      </c>
      <c r="E31" s="43">
        <f>C31/D31-1</f>
        <v>-0.16666666666666663</v>
      </c>
    </row>
    <row r="32" spans="1:5" ht="12" customHeight="1">
      <c r="A32" s="42" t="s">
        <v>34</v>
      </c>
      <c r="B32" s="47">
        <f>AVERAGE('směr Braník'!K$12:K$32)*60*60*24</f>
        <v>15.222222222219642</v>
      </c>
      <c r="C32" s="48">
        <f>AVERAGE('směr Braník'!M$12:M$32)*60*60*24</f>
        <v>11.499999999994534</v>
      </c>
      <c r="D32" s="47">
        <f>AVERAGE('směr Braník'!N$12:N$32)*60*60*24</f>
        <v>18.199999999999726</v>
      </c>
      <c r="E32" s="43">
        <f>C32/D32-1</f>
        <v>-0.3681318681321589</v>
      </c>
    </row>
    <row r="33" spans="1:5" ht="12" customHeight="1">
      <c r="A33" s="42" t="s">
        <v>35</v>
      </c>
      <c r="B33" s="47">
        <f>MAX('směr Braník'!K$12:K$32)*60*60*24</f>
        <v>51.9999999999944</v>
      </c>
      <c r="C33" s="48">
        <f>MAX('směr Braník'!M$12:M$32)*60*60*24</f>
        <v>37.999999999989015</v>
      </c>
      <c r="D33" s="47">
        <f>MAX('směr Braník'!N$12:N$32)*60*60*24</f>
        <v>51.9999999999944</v>
      </c>
      <c r="E33" s="43">
        <f>C33/D33-1</f>
        <v>-0.26923076923090183</v>
      </c>
    </row>
    <row r="34" spans="1:5" ht="12" customHeight="1">
      <c r="A34" s="64"/>
      <c r="B34" s="64"/>
      <c r="C34" s="64"/>
      <c r="D34" s="64"/>
      <c r="E34" s="64"/>
    </row>
    <row r="35" spans="1:5" ht="12" customHeight="1">
      <c r="A35" s="64"/>
      <c r="B35" s="64"/>
      <c r="C35" s="64"/>
      <c r="D35" s="64"/>
      <c r="E35" s="64"/>
    </row>
    <row r="36" spans="1:5" ht="12" customHeight="1">
      <c r="A36" s="68" t="s">
        <v>38</v>
      </c>
      <c r="B36" s="64"/>
      <c r="C36" s="64"/>
      <c r="D36" s="64"/>
      <c r="E36" s="64"/>
    </row>
    <row r="37" spans="1:5" ht="12" customHeight="1">
      <c r="A37" s="64"/>
      <c r="B37" s="64"/>
      <c r="C37" s="64"/>
      <c r="D37" s="64"/>
      <c r="E37" s="64"/>
    </row>
    <row r="38" spans="1:5" ht="12" customHeight="1">
      <c r="A38" s="41" t="s">
        <v>36</v>
      </c>
      <c r="B38" s="69" t="s">
        <v>15</v>
      </c>
      <c r="C38" s="70" t="s">
        <v>11</v>
      </c>
      <c r="D38" s="69" t="s">
        <v>12</v>
      </c>
      <c r="E38" s="69" t="s">
        <v>29</v>
      </c>
    </row>
    <row r="39" spans="1:5" ht="12" customHeight="1">
      <c r="A39" s="42" t="s">
        <v>10</v>
      </c>
      <c r="B39" s="43">
        <f>(COUNTIF('směr Barrandovský most'!O$32:O$53,"A"))/(COUNT('směr Barrandovský most'!K$32:K$53))</f>
        <v>0.75</v>
      </c>
      <c r="C39" s="44">
        <f>(COUNTIF('směr Barrandovský most'!P$32:P$53,"A"))/COUNTIF('směr Barrandovský most'!L$32:L$53,"A")</f>
        <v>0.6666666666666666</v>
      </c>
      <c r="D39" s="43">
        <f>(COUNTIF('směr Barrandovský most'!Q$32:Q$53,"A"))/COUNTIF('směr Barrandovský most'!L$32:L$53,"N")</f>
        <v>0.8181818181818182</v>
      </c>
      <c r="E39" s="43">
        <f>C39/D39-1</f>
        <v>-0.18518518518518523</v>
      </c>
    </row>
    <row r="40" spans="1:5" ht="12" customHeight="1">
      <c r="A40" s="42" t="s">
        <v>34</v>
      </c>
      <c r="B40" s="47">
        <f>AVERAGE('směr Barrandovský most'!K$32:K$53)*60*60*24</f>
        <v>22.250000000000064</v>
      </c>
      <c r="C40" s="48">
        <f>AVERAGE('směr Barrandovský most'!M$32:M$53)*60*60*24</f>
        <v>12.333333333334298</v>
      </c>
      <c r="D40" s="47">
        <f>AVERAGE('směr Barrandovský most'!N$32:N$53)*60*60*24</f>
        <v>30.363636363635692</v>
      </c>
      <c r="E40" s="43">
        <f>C40/D40-1</f>
        <v>-0.5938123752494602</v>
      </c>
    </row>
    <row r="41" spans="1:5" ht="12" customHeight="1">
      <c r="A41" s="42" t="s">
        <v>35</v>
      </c>
      <c r="B41" s="47">
        <f>MAX('směr Barrandovský most'!K$32:K$53)*60*60*24</f>
        <v>57.99999999999534</v>
      </c>
      <c r="C41" s="48">
        <f>MAX('směr Barrandovský most'!M$32:M$53)*60*60*24</f>
        <v>41.999999999996035</v>
      </c>
      <c r="D41" s="47">
        <f>MAX('směr Barrandovský most'!N$32:N$53)*60*60*24</f>
        <v>57.99999999999534</v>
      </c>
      <c r="E41" s="43">
        <f>C41/D41-1</f>
        <v>-0.27586206896552745</v>
      </c>
    </row>
    <row r="42" spans="1:5" ht="12" customHeight="1">
      <c r="A42" s="64"/>
      <c r="B42" s="64"/>
      <c r="C42" s="64"/>
      <c r="D42" s="64"/>
      <c r="E42" s="64"/>
    </row>
    <row r="43" spans="1:5" ht="12" customHeight="1">
      <c r="A43" s="64"/>
      <c r="B43" s="64"/>
      <c r="C43" s="64"/>
      <c r="D43" s="64"/>
      <c r="E43" s="64"/>
    </row>
    <row r="44" spans="1:5" ht="12" customHeight="1">
      <c r="A44" s="41" t="s">
        <v>14</v>
      </c>
      <c r="B44" s="41"/>
      <c r="C44" s="42"/>
      <c r="D44" s="42"/>
      <c r="E44" s="42"/>
    </row>
    <row r="45" spans="1:5" ht="12" customHeight="1">
      <c r="A45" s="42" t="s">
        <v>10</v>
      </c>
      <c r="B45" s="43">
        <f>(COUNTIF('směr Braník'!O$33:O$54,"A"))/(COUNT('směr Braník'!K$33:K$54))</f>
        <v>0.5882352941176471</v>
      </c>
      <c r="C45" s="44">
        <f>(COUNTIF('směr Braník'!P$33:P$54,"A"))/COUNTIF('směr Braník'!L$33:L$54,"A")</f>
        <v>0.5714285714285714</v>
      </c>
      <c r="D45" s="43">
        <f>(COUNTIF('směr Braník'!Q$33:Q$54,"A"))/COUNTIF('směr Braník'!L$33:L$54,"N")</f>
        <v>0.6</v>
      </c>
      <c r="E45" s="43">
        <f>C45/D45-1</f>
        <v>-0.04761904761904767</v>
      </c>
    </row>
    <row r="46" spans="1:5" ht="12" customHeight="1">
      <c r="A46" s="42" t="s">
        <v>34</v>
      </c>
      <c r="B46" s="47">
        <f>AVERAGE('směr Braník'!K$33:K$54)*60*60*24</f>
        <v>14.411764705882552</v>
      </c>
      <c r="C46" s="48">
        <f>AVERAGE('směr Braník'!M$33:M$54)*60*60*24</f>
        <v>14.14285714285745</v>
      </c>
      <c r="D46" s="47">
        <f>AVERAGE('směr Braník'!N$33:N$54)*60*60*24</f>
        <v>14.600000000000122</v>
      </c>
      <c r="E46" s="43">
        <f>C46/D46-1</f>
        <v>-0.03131115459881295</v>
      </c>
    </row>
    <row r="47" spans="1:5" ht="12" customHeight="1">
      <c r="A47" s="42" t="s">
        <v>35</v>
      </c>
      <c r="B47" s="47">
        <f>MAX('směr Braník'!K$33:K$54)*60*60*24</f>
        <v>43.00000000001218</v>
      </c>
      <c r="C47" s="48">
        <f>MAX('směr Braník'!M$33:M$54)*60*60*24</f>
        <v>36.00000000000469</v>
      </c>
      <c r="D47" s="47">
        <f>MAX('směr Braník'!N$33:N$54)*60*60*24</f>
        <v>43.00000000001218</v>
      </c>
      <c r="E47" s="43">
        <f>C47/D47-1</f>
        <v>-0.16279069767454668</v>
      </c>
    </row>
    <row r="48" spans="1:5" ht="12" customHeight="1">
      <c r="A48" s="64"/>
      <c r="B48" s="64"/>
      <c r="C48" s="64"/>
      <c r="D48" s="64"/>
      <c r="E48" s="64"/>
    </row>
    <row r="49" spans="1:5" ht="12" customHeight="1">
      <c r="A49" s="64"/>
      <c r="B49" s="64"/>
      <c r="C49" s="64"/>
      <c r="D49" s="64"/>
      <c r="E49" s="64"/>
    </row>
    <row r="50" spans="1:5" ht="12" customHeight="1">
      <c r="A50" s="68" t="s">
        <v>39</v>
      </c>
      <c r="B50" s="64"/>
      <c r="C50" s="64"/>
      <c r="D50" s="64"/>
      <c r="E50" s="64"/>
    </row>
    <row r="51" spans="1:5" ht="12" customHeight="1">
      <c r="A51" s="64"/>
      <c r="B51" s="64"/>
      <c r="C51" s="64"/>
      <c r="D51" s="64"/>
      <c r="E51" s="64"/>
    </row>
    <row r="52" spans="1:5" ht="12" customHeight="1">
      <c r="A52" s="41" t="s">
        <v>36</v>
      </c>
      <c r="B52" s="69" t="s">
        <v>15</v>
      </c>
      <c r="C52" s="70" t="s">
        <v>11</v>
      </c>
      <c r="D52" s="69" t="s">
        <v>12</v>
      </c>
      <c r="E52" s="69" t="s">
        <v>29</v>
      </c>
    </row>
    <row r="53" spans="1:5" ht="12" customHeight="1">
      <c r="A53" s="42" t="s">
        <v>10</v>
      </c>
      <c r="B53" s="43">
        <f>(COUNTIF('směr Barrandovský most'!O$54:O$77,"A"))/(COUNT('směr Barrandovský most'!K$54:K$77))</f>
        <v>0.7727272727272727</v>
      </c>
      <c r="C53" s="44">
        <f>(COUNTIF('směr Barrandovský most'!P$54:P$77,"A"))/COUNTIF('směr Barrandovský most'!L$54:L$77,"A")</f>
        <v>0.7692307692307693</v>
      </c>
      <c r="D53" s="43">
        <f>(COUNTIF('směr Barrandovský most'!Q$54:Q$77,"A"))/COUNTIF('směr Barrandovský most'!L$54:L$77,"N")</f>
        <v>0.7777777777777778</v>
      </c>
      <c r="E53" s="43">
        <f>C53/D53-1</f>
        <v>-0.01098901098901095</v>
      </c>
    </row>
    <row r="54" spans="1:5" ht="12" customHeight="1">
      <c r="A54" s="42" t="s">
        <v>34</v>
      </c>
      <c r="B54" s="47">
        <f>AVERAGE('směr Barrandovský most'!K$54:K$77)*60*60*24</f>
        <v>26.181818181818173</v>
      </c>
      <c r="C54" s="48">
        <f>AVERAGE('směr Barrandovský most'!M$54:M$77)*60*60*24</f>
        <v>27.846153846153854</v>
      </c>
      <c r="D54" s="47">
        <f>AVERAGE('směr Barrandovský most'!N$54:N$77)*60*60*24</f>
        <v>23.77777777777778</v>
      </c>
      <c r="E54" s="43">
        <f>C54/D54-1</f>
        <v>0.1710999281092742</v>
      </c>
    </row>
    <row r="55" spans="1:5" ht="12" customHeight="1">
      <c r="A55" s="42" t="s">
        <v>35</v>
      </c>
      <c r="B55" s="47">
        <f>MAX('směr Barrandovský most'!K$54:K$77)*60*60*24</f>
        <v>90</v>
      </c>
      <c r="C55" s="48">
        <f>MAX('směr Barrandovský most'!M$54:M$77)*60*60*24</f>
        <v>90</v>
      </c>
      <c r="D55" s="47">
        <f>MAX('směr Barrandovský most'!N$54:N$77)*60*60*24</f>
        <v>67</v>
      </c>
      <c r="E55" s="43">
        <f>C55/D55-1</f>
        <v>0.34328358208955234</v>
      </c>
    </row>
    <row r="56" spans="1:5" ht="12" customHeight="1">
      <c r="A56" s="64"/>
      <c r="B56" s="64"/>
      <c r="C56" s="64"/>
      <c r="D56" s="64"/>
      <c r="E56" s="64"/>
    </row>
    <row r="57" spans="1:5" ht="12" customHeight="1">
      <c r="A57" s="64"/>
      <c r="B57" s="64"/>
      <c r="C57" s="64"/>
      <c r="D57" s="64"/>
      <c r="E57" s="64"/>
    </row>
    <row r="58" spans="1:5" ht="12" customHeight="1">
      <c r="A58" s="41" t="s">
        <v>14</v>
      </c>
      <c r="B58" s="41"/>
      <c r="C58" s="42"/>
      <c r="D58" s="42"/>
      <c r="E58" s="42"/>
    </row>
    <row r="59" spans="1:5" ht="12" customHeight="1">
      <c r="A59" s="42" t="s">
        <v>10</v>
      </c>
      <c r="B59" s="43">
        <f>(COUNTIF('směr Braník'!O$55:O$81,"A"))/(COUNT('směr Braník'!K$55:K$81))</f>
        <v>0.5</v>
      </c>
      <c r="C59" s="44">
        <f>(COUNTIF('směr Braník'!P$55:P$81,"A"))/COUNTIF('směr Braník'!L$55:L$81,"A")</f>
        <v>0.5833333333333334</v>
      </c>
      <c r="D59" s="43">
        <f>(COUNTIF('směr Braník'!Q$55:Q$81,"A"))/COUNTIF('směr Braník'!L$55:L$81,"N")</f>
        <v>0.4166666666666667</v>
      </c>
      <c r="E59" s="43">
        <f>C59/D59-1</f>
        <v>0.40000000000000013</v>
      </c>
    </row>
    <row r="60" spans="1:5" ht="12" customHeight="1">
      <c r="A60" s="42" t="s">
        <v>34</v>
      </c>
      <c r="B60" s="47">
        <f>AVERAGE('směr Braník'!K$55:K$81)*60*60*24</f>
        <v>14.583333333333279</v>
      </c>
      <c r="C60" s="48">
        <f>AVERAGE('směr Braník'!M$55:M$81)*60*60*24</f>
        <v>19.416666666667023</v>
      </c>
      <c r="D60" s="47">
        <f>AVERAGE('směr Braník'!N$55:N$81)*60*60*24</f>
        <v>9.749999999999535</v>
      </c>
      <c r="E60" s="43">
        <f>C60/D60-1</f>
        <v>0.9914529914531232</v>
      </c>
    </row>
    <row r="61" spans="1:5" ht="12" customHeight="1">
      <c r="A61" s="42" t="s">
        <v>35</v>
      </c>
      <c r="B61" s="47">
        <f>MAX('směr Braník'!K$55:K$81)*60*60*24</f>
        <v>49.000000000003524</v>
      </c>
      <c r="C61" s="48">
        <f>MAX('směr Braník'!M$55:M$81)*60*60*24</f>
        <v>49.000000000003524</v>
      </c>
      <c r="D61" s="47">
        <f>MAX('směr Braník'!N$55:N$81)*60*60*24</f>
        <v>35.9999999999951</v>
      </c>
      <c r="E61" s="43">
        <f>C61/D61-1</f>
        <v>0.36111111111139427</v>
      </c>
    </row>
    <row r="62" spans="1:5" ht="12" customHeight="1">
      <c r="A62" s="64"/>
      <c r="B62" s="64"/>
      <c r="C62" s="64"/>
      <c r="D62" s="64"/>
      <c r="E62" s="64"/>
    </row>
    <row r="63" spans="1:5" ht="12" customHeight="1">
      <c r="A63" s="64"/>
      <c r="B63" s="64"/>
      <c r="C63" s="64"/>
      <c r="D63" s="64"/>
      <c r="E63" s="64"/>
    </row>
    <row r="64" spans="1:5" ht="12" customHeight="1">
      <c r="A64" s="68" t="s">
        <v>40</v>
      </c>
      <c r="B64" s="64"/>
      <c r="C64" s="64"/>
      <c r="D64" s="64"/>
      <c r="E64" s="64"/>
    </row>
    <row r="65" spans="1:5" ht="12" customHeight="1">
      <c r="A65" s="64"/>
      <c r="B65" s="64"/>
      <c r="C65" s="64"/>
      <c r="D65" s="64"/>
      <c r="E65" s="64"/>
    </row>
    <row r="66" spans="1:5" ht="12" customHeight="1">
      <c r="A66" s="41" t="s">
        <v>36</v>
      </c>
      <c r="B66" s="69" t="s">
        <v>15</v>
      </c>
      <c r="C66" s="70" t="s">
        <v>11</v>
      </c>
      <c r="D66" s="69" t="s">
        <v>12</v>
      </c>
      <c r="E66" s="69" t="s">
        <v>29</v>
      </c>
    </row>
    <row r="67" spans="1:5" ht="12" customHeight="1">
      <c r="A67" s="42" t="s">
        <v>10</v>
      </c>
      <c r="B67" s="43">
        <f>(COUNTIF('směr Barrandovský most'!O$78:O$94,"A"))/(COUNT('směr Barrandovský most'!K$78:K$94))</f>
        <v>0.8235294117647058</v>
      </c>
      <c r="C67" s="44">
        <f>(COUNTIF('směr Barrandovský most'!P$78:P$94,"A"))/COUNTIF('směr Barrandovský most'!L$78:L$94,"A")</f>
        <v>0.8</v>
      </c>
      <c r="D67" s="43">
        <f>(COUNTIF('směr Barrandovský most'!Q$78:Q$94,"A"))/COUNTIF('směr Barrandovský most'!L$78:L$94,"N")</f>
        <v>1</v>
      </c>
      <c r="E67" s="43">
        <f>C67/D67-1</f>
        <v>-0.19999999999999996</v>
      </c>
    </row>
    <row r="68" spans="1:5" ht="12" customHeight="1">
      <c r="A68" s="42" t="s">
        <v>34</v>
      </c>
      <c r="B68" s="47">
        <f>AVERAGE('směr Barrandovský most'!K$78:K$94)*60*60*24</f>
        <v>30.941176470586477</v>
      </c>
      <c r="C68" s="48">
        <f>AVERAGE('směr Barrandovský most'!M$78:M$94)*60*60*24</f>
        <v>29.399999999997462</v>
      </c>
      <c r="D68" s="47">
        <f>AVERAGE('směr Barrandovský most'!N$78:N$94)*60*60*24</f>
        <v>42.50000000000411</v>
      </c>
      <c r="E68" s="43">
        <f>C68/D68-1</f>
        <v>-0.3082352941177736</v>
      </c>
    </row>
    <row r="69" spans="1:5" ht="12" customHeight="1">
      <c r="A69" s="42" t="s">
        <v>35</v>
      </c>
      <c r="B69" s="47">
        <f>MAX('směr Barrandovský most'!K$78:K$94)*60*60*24</f>
        <v>108.00000000000635</v>
      </c>
      <c r="C69" s="48">
        <f>MAX('směr Barrandovský most'!M$78:M$94)*60*60*24</f>
        <v>108.00000000000635</v>
      </c>
      <c r="D69" s="47">
        <f>MAX('směr Barrandovský most'!N$78:N$94)*60*60*24</f>
        <v>45.0000000000061</v>
      </c>
      <c r="E69" s="43">
        <f>C69/D69-1</f>
        <v>1.399999999999816</v>
      </c>
    </row>
    <row r="70" spans="1:5" ht="12" customHeight="1">
      <c r="A70" s="64"/>
      <c r="B70" s="64"/>
      <c r="C70" s="64"/>
      <c r="D70" s="64"/>
      <c r="E70" s="64"/>
    </row>
    <row r="71" spans="1:5" ht="12" customHeight="1">
      <c r="A71" s="64"/>
      <c r="B71" s="64"/>
      <c r="C71" s="64"/>
      <c r="D71" s="64"/>
      <c r="E71" s="64"/>
    </row>
    <row r="72" spans="1:5" ht="12" customHeight="1">
      <c r="A72" s="41" t="s">
        <v>14</v>
      </c>
      <c r="B72" s="41"/>
      <c r="C72" s="42"/>
      <c r="D72" s="42"/>
      <c r="E72" s="42"/>
    </row>
    <row r="73" spans="1:5" ht="12" customHeight="1">
      <c r="A73" s="42" t="s">
        <v>10</v>
      </c>
      <c r="B73" s="43">
        <f>(COUNTIF('směr Braník'!O$82:O$99,"A"))/(COUNT('směr Braník'!K$82:K$99))</f>
        <v>0.5</v>
      </c>
      <c r="C73" s="44">
        <f>(COUNTIF('směr Braník'!P$82:P$99,"A"))/COUNTIF('směr Braník'!L$82:L$99,"A")</f>
        <v>0.5333333333333333</v>
      </c>
      <c r="D73" s="43">
        <f>(COUNTIF('směr Braník'!Q$82:Q$99,"A"))/COUNTIF('směr Braník'!L$82:L$99,"N")</f>
        <v>0.3333333333333333</v>
      </c>
      <c r="E73" s="43">
        <f>C73/D73-1</f>
        <v>0.6000000000000001</v>
      </c>
    </row>
    <row r="74" spans="1:5" ht="12" customHeight="1">
      <c r="A74" s="42" t="s">
        <v>34</v>
      </c>
      <c r="B74" s="47">
        <f>AVERAGE('směr Braník'!K$82:K$99)*60*60*24</f>
        <v>16.388888888887607</v>
      </c>
      <c r="C74" s="48">
        <f>AVERAGE('směr Braník'!M$82:M$99)*60*60*24</f>
        <v>16.733333333331824</v>
      </c>
      <c r="D74" s="47">
        <f>AVERAGE('směr Braník'!N$82:N$99)*60*60*24</f>
        <v>14.666666666666515</v>
      </c>
      <c r="E74" s="43">
        <f>C74/D74-1</f>
        <v>0.14090909090899983</v>
      </c>
    </row>
    <row r="75" spans="1:5" ht="12" customHeight="1">
      <c r="A75" s="42" t="s">
        <v>35</v>
      </c>
      <c r="B75" s="47">
        <f>MAX('směr Braník'!K$82:K$99)*60*60*24</f>
        <v>56.99999999998879</v>
      </c>
      <c r="C75" s="48">
        <f>MAX('směr Braník'!M$82:M$99)*60*60*24</f>
        <v>56.99999999998879</v>
      </c>
      <c r="D75" s="47">
        <f>MAX('směr Braník'!N$82:N$99)*60*60*24</f>
        <v>43.999999999999545</v>
      </c>
      <c r="E75" s="43">
        <f>C75/D75-1</f>
        <v>0.29545454545430405</v>
      </c>
    </row>
    <row r="76" spans="1:5" ht="12" customHeight="1">
      <c r="A76" s="64"/>
      <c r="B76" s="64"/>
      <c r="C76" s="64"/>
      <c r="D76" s="64"/>
      <c r="E76" s="64"/>
    </row>
    <row r="77" spans="1:5" ht="12" customHeight="1">
      <c r="A77" s="64"/>
      <c r="B77" s="64"/>
      <c r="C77" s="64"/>
      <c r="D77" s="64"/>
      <c r="E77" s="64"/>
    </row>
    <row r="78" spans="1:13" ht="12" customHeigh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1:5" ht="12" customHeight="1">
      <c r="A79" s="68" t="s">
        <v>41</v>
      </c>
      <c r="B79" s="64"/>
      <c r="C79" s="64"/>
      <c r="D79" s="64"/>
      <c r="E79" s="64"/>
    </row>
    <row r="80" spans="1:5" ht="12" customHeight="1">
      <c r="A80" s="64"/>
      <c r="B80" s="64"/>
      <c r="C80" s="64"/>
      <c r="D80" s="64"/>
      <c r="E80" s="64"/>
    </row>
    <row r="81" spans="1:5" ht="12" customHeight="1">
      <c r="A81" s="41" t="s">
        <v>36</v>
      </c>
      <c r="B81" s="69" t="s">
        <v>15</v>
      </c>
      <c r="C81" s="70" t="s">
        <v>11</v>
      </c>
      <c r="D81" s="69" t="s">
        <v>12</v>
      </c>
      <c r="E81" s="69" t="s">
        <v>29</v>
      </c>
    </row>
    <row r="82" spans="1:5" ht="12" customHeight="1">
      <c r="A82" s="42" t="s">
        <v>10</v>
      </c>
      <c r="B82" s="43">
        <f>(COUNTIF('směr Barrandovský most'!O$12:O$100,"A"))/(COUNT('směr Barrandovský most'!K$12:K$100))</f>
        <v>0.7466666666666667</v>
      </c>
      <c r="C82" s="44">
        <f>(COUNTIF('směr Barrandovský most'!P$12:P$100,"A"))/COUNTIF('směr Barrandovský most'!L$12:L$100,"A")</f>
        <v>0.7111111111111111</v>
      </c>
      <c r="D82" s="43">
        <f>(COUNTIF('směr Barrandovský most'!Q$12:Q$100,"A"))/COUNTIF('směr Barrandovský most'!L$12:L$100,"N")</f>
        <v>0.8</v>
      </c>
      <c r="E82" s="43">
        <f>C82/D82-1</f>
        <v>-0.11111111111111116</v>
      </c>
    </row>
    <row r="83" spans="1:5" ht="12" customHeight="1">
      <c r="A83" s="42" t="s">
        <v>34</v>
      </c>
      <c r="B83" s="47">
        <f>AVERAGE('směr Barrandovský most'!K$12:K$100)*60*60*24</f>
        <v>25.626666666666182</v>
      </c>
      <c r="C83" s="48">
        <f>AVERAGE('směr Barrandovský most'!M$12:M$100)*60*60*24</f>
        <v>23.866666666665992</v>
      </c>
      <c r="D83" s="47">
        <f>AVERAGE('směr Barrandovský most'!N$12:N$100)*60*60*24</f>
        <v>28.266666666666467</v>
      </c>
      <c r="E83" s="43">
        <f>C83/D83-1</f>
        <v>-0.15566037735850846</v>
      </c>
    </row>
    <row r="84" spans="1:5" ht="12" customHeight="1">
      <c r="A84" s="42" t="s">
        <v>35</v>
      </c>
      <c r="B84" s="47">
        <f>MAX('směr Barrandovský most'!K$12:K$100)*60*60*24</f>
        <v>108.00000000000635</v>
      </c>
      <c r="C84" s="48">
        <f>MAX('směr Barrandovský most'!M$12:M$100)*60*60*24</f>
        <v>108.00000000000635</v>
      </c>
      <c r="D84" s="47">
        <f>MAX('směr Barrandovský most'!N$12:N$100)*60*60*24</f>
        <v>67</v>
      </c>
      <c r="E84" s="43">
        <f>C84/D84-1</f>
        <v>0.6119402985075575</v>
      </c>
    </row>
    <row r="85" spans="1:5" ht="12" customHeight="1">
      <c r="A85" s="64"/>
      <c r="B85" s="64"/>
      <c r="C85" s="64"/>
      <c r="D85" s="64"/>
      <c r="E85" s="64"/>
    </row>
    <row r="86" spans="1:5" ht="12" customHeight="1">
      <c r="A86" s="64"/>
      <c r="B86" s="64"/>
      <c r="C86" s="64"/>
      <c r="D86" s="64"/>
      <c r="E86" s="64"/>
    </row>
    <row r="87" spans="1:5" ht="12" customHeight="1">
      <c r="A87" s="41" t="s">
        <v>14</v>
      </c>
      <c r="B87" s="41"/>
      <c r="C87" s="42"/>
      <c r="D87" s="42"/>
      <c r="E87" s="42"/>
    </row>
    <row r="88" spans="1:5" ht="12" customHeight="1">
      <c r="A88" s="42" t="s">
        <v>10</v>
      </c>
      <c r="B88" s="43">
        <f>(COUNTIF('směr Braník'!O$12:O$100,"A"))/(COUNT('směr Braník'!K$12:K$100))</f>
        <v>0.5324675324675324</v>
      </c>
      <c r="C88" s="44">
        <f>(COUNTIF('směr Braník'!P$12:P$100,"A"))/COUNTIF('směr Braník'!L$12:L$100,"A")</f>
        <v>0.5476190476190477</v>
      </c>
      <c r="D88" s="43">
        <f>(COUNTIF('směr Braník'!Q$12:Q$100,"A"))/COUNTIF('směr Braník'!L$12:L$100,"N")</f>
        <v>0.5142857142857142</v>
      </c>
      <c r="E88" s="43">
        <f>C88/D88-1</f>
        <v>0.0648148148148151</v>
      </c>
    </row>
    <row r="89" spans="1:5" ht="12" customHeight="1">
      <c r="A89" s="42" t="s">
        <v>34</v>
      </c>
      <c r="B89" s="47">
        <f>AVERAGE('směr Braník'!K$12:K$100)*60*60*24</f>
        <v>15.11688311688225</v>
      </c>
      <c r="C89" s="48">
        <f>AVERAGE('směr Braník'!M$12:M$100)*60*60*24</f>
        <v>16.071428571427152</v>
      </c>
      <c r="D89" s="47">
        <f>AVERAGE('směr Braník'!N$12:N$100)*60*60*24</f>
        <v>13.971428571428362</v>
      </c>
      <c r="E89" s="43">
        <f>C89/D89-1</f>
        <v>0.1503067484661733</v>
      </c>
    </row>
    <row r="90" spans="1:5" ht="12" customHeight="1">
      <c r="A90" s="42" t="s">
        <v>35</v>
      </c>
      <c r="B90" s="47">
        <f>MAX('směr Braník'!K$12:K$100)*60*60*24</f>
        <v>56.99999999998879</v>
      </c>
      <c r="C90" s="48">
        <f>MAX('směr Braník'!M$12:M$100)*60*60*24</f>
        <v>56.99999999998879</v>
      </c>
      <c r="D90" s="47">
        <f>MAX('směr Braník'!N$12:N$100)*60*60*24</f>
        <v>51.9999999999944</v>
      </c>
      <c r="E90" s="43">
        <f>C90/D90-1</f>
        <v>0.09615384615374856</v>
      </c>
    </row>
    <row r="91" spans="1:5" ht="12" customHeight="1">
      <c r="A91" s="64"/>
      <c r="B91" s="64"/>
      <c r="C91" s="64"/>
      <c r="D91" s="64"/>
      <c r="E91" s="64"/>
    </row>
    <row r="92" spans="1:5" ht="12" customHeight="1">
      <c r="A92" s="16"/>
      <c r="B92" s="16"/>
      <c r="C92" s="16"/>
      <c r="D92" s="16"/>
      <c r="E92" s="16"/>
    </row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workbookViewId="0" topLeftCell="A1">
      <selection activeCell="A1" sqref="A1"/>
    </sheetView>
  </sheetViews>
  <sheetFormatPr defaultColWidth="9.00390625" defaultRowHeight="12.75"/>
  <cols>
    <col min="1" max="4" width="5.75390625" style="1" customWidth="1"/>
    <col min="5" max="5" width="2.75390625" style="1" customWidth="1"/>
    <col min="6" max="6" width="4.75390625" style="1" customWidth="1"/>
    <col min="7" max="8" width="6.75390625" style="1" customWidth="1"/>
    <col min="9" max="11" width="5.75390625" style="1" customWidth="1"/>
    <col min="12" max="12" width="4.75390625" style="1" customWidth="1"/>
    <col min="13" max="14" width="6.75390625" style="1" customWidth="1"/>
    <col min="15" max="17" width="4.75390625" style="1" customWidth="1"/>
    <col min="18" max="16384" width="9.125" style="1" customWidth="1"/>
  </cols>
  <sheetData>
    <row r="1" spans="1:17" ht="24" customHeight="1">
      <c r="A1" s="52" t="str">
        <f>výsledky!A1</f>
        <v>SSZ 4.628 Branická - Modřanská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12.75">
      <c r="A2" s="56" t="str">
        <f>výsledky!A2</f>
        <v>měření účinnosti preference autobusů na světelné signalizaci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3" spans="1:17" ht="12.75">
      <c r="A3" s="2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</row>
    <row r="4" spans="1:17" ht="11.25">
      <c r="A4" s="30" t="str">
        <f>výsledky!A4</f>
        <v>Autor: Preference pražských tramvají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</row>
    <row r="5" spans="1:17" ht="11.25">
      <c r="A5" s="30" t="str">
        <f>výsledky!A5</f>
        <v>Datum: 24.7.2006, 31.7.2006, 27.9.2006, 16.11.2006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</row>
    <row r="6" spans="1:17" ht="23.25" customHeight="1">
      <c r="A6" s="3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12" customHeight="1">
      <c r="A7" s="3" t="s">
        <v>9</v>
      </c>
      <c r="B7" s="4"/>
      <c r="C7" s="4"/>
      <c r="D7" s="5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1:17" ht="12" customHeight="1">
      <c r="A8" s="6" t="s">
        <v>16</v>
      </c>
      <c r="B8" s="7"/>
      <c r="C8" s="7"/>
      <c r="D8" s="8">
        <f>COUNT(K12:K1005)</f>
        <v>75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12" customHeight="1">
      <c r="A9" s="6" t="s">
        <v>27</v>
      </c>
      <c r="B9" s="7"/>
      <c r="C9" s="7"/>
      <c r="D9" s="8">
        <f>COUNTIF(L12:L1005,"A")</f>
        <v>45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1:17" ht="12" customHeight="1">
      <c r="A10" s="9" t="s">
        <v>28</v>
      </c>
      <c r="B10" s="10"/>
      <c r="C10" s="10"/>
      <c r="D10" s="11">
        <f>COUNTIF(L12:L1005,"N")</f>
        <v>30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</row>
    <row r="11" spans="1:17" s="2" customFormat="1" ht="57.75" customHeight="1">
      <c r="A11" s="18" t="s">
        <v>0</v>
      </c>
      <c r="B11" s="19" t="s">
        <v>1</v>
      </c>
      <c r="C11" s="19" t="s">
        <v>30</v>
      </c>
      <c r="D11" s="19" t="s">
        <v>17</v>
      </c>
      <c r="E11" s="72" t="s">
        <v>18</v>
      </c>
      <c r="F11" s="72"/>
      <c r="G11" s="19" t="s">
        <v>2</v>
      </c>
      <c r="H11" s="19" t="s">
        <v>3</v>
      </c>
      <c r="I11" s="19" t="s">
        <v>22</v>
      </c>
      <c r="J11" s="19" t="s">
        <v>24</v>
      </c>
      <c r="K11" s="19" t="s">
        <v>23</v>
      </c>
      <c r="L11" s="19" t="s">
        <v>21</v>
      </c>
      <c r="M11" s="19" t="s">
        <v>25</v>
      </c>
      <c r="N11" s="19" t="s">
        <v>26</v>
      </c>
      <c r="O11" s="19" t="s">
        <v>4</v>
      </c>
      <c r="P11" s="19" t="s">
        <v>19</v>
      </c>
      <c r="Q11" s="20" t="s">
        <v>20</v>
      </c>
    </row>
    <row r="12" spans="1:17" ht="11.25">
      <c r="A12" s="6">
        <v>198</v>
      </c>
      <c r="B12" s="7">
        <v>6224</v>
      </c>
      <c r="C12" s="21">
        <v>0.6708333333333334</v>
      </c>
      <c r="D12" s="22">
        <v>0.6694444444444444</v>
      </c>
      <c r="E12" s="23" t="str">
        <f aca="true" t="shared" si="0" ref="E12:E31">IF(D12&gt;C12,"-","+")</f>
        <v>+</v>
      </c>
      <c r="F12" s="21">
        <f aca="true" t="shared" si="1" ref="F12:F31">IF(D12&gt;C12,D12-C12,C12-D12)</f>
        <v>0.001388888888888995</v>
      </c>
      <c r="G12" s="39">
        <v>0.6710416666666666</v>
      </c>
      <c r="H12" s="39">
        <v>0.6710416666666666</v>
      </c>
      <c r="I12" s="24">
        <f>H12-G12</f>
        <v>0</v>
      </c>
      <c r="J12" s="24">
        <f>IF(I12&gt;0,6/(60*60*24),0)</f>
        <v>0</v>
      </c>
      <c r="K12" s="24">
        <f aca="true" t="shared" si="2" ref="K12:K31">I12+J12</f>
        <v>0</v>
      </c>
      <c r="L12" s="32" t="s">
        <v>5</v>
      </c>
      <c r="M12" s="33" t="str">
        <f>IF(L12="A",K12,"-")</f>
        <v>-</v>
      </c>
      <c r="N12" s="33">
        <f>IF(L12="N",K12,"-")</f>
        <v>0</v>
      </c>
      <c r="O12" s="33" t="str">
        <f>IF(K12&gt;0,"A","N")</f>
        <v>N</v>
      </c>
      <c r="P12" s="32" t="str">
        <f>IF(OR(M12="-",M12=0),"N","A")</f>
        <v>N</v>
      </c>
      <c r="Q12" s="34" t="str">
        <f>IF(OR(N12="-",N12=0),"N","A")</f>
        <v>N</v>
      </c>
    </row>
    <row r="13" spans="1:17" ht="11.25">
      <c r="A13" s="6"/>
      <c r="B13" s="7"/>
      <c r="C13" s="21"/>
      <c r="D13" s="22"/>
      <c r="E13" s="23"/>
      <c r="F13" s="21"/>
      <c r="G13" s="39"/>
      <c r="H13" s="39"/>
      <c r="I13" s="24"/>
      <c r="J13" s="24"/>
      <c r="K13" s="24"/>
      <c r="L13" s="32"/>
      <c r="M13" s="33"/>
      <c r="N13" s="33"/>
      <c r="O13" s="33"/>
      <c r="P13" s="32"/>
      <c r="Q13" s="34"/>
    </row>
    <row r="14" spans="1:17" ht="11.25">
      <c r="A14" s="6">
        <v>196</v>
      </c>
      <c r="B14" s="7">
        <v>6308</v>
      </c>
      <c r="C14" s="21">
        <v>0.675</v>
      </c>
      <c r="D14" s="22">
        <v>0.675</v>
      </c>
      <c r="E14" s="23" t="str">
        <f t="shared" si="0"/>
        <v>+</v>
      </c>
      <c r="F14" s="21">
        <f t="shared" si="1"/>
        <v>0</v>
      </c>
      <c r="G14" s="39">
        <v>0.6752314814814815</v>
      </c>
      <c r="H14" s="39">
        <v>0.6759143518518518</v>
      </c>
      <c r="I14" s="24">
        <f aca="true" t="shared" si="3" ref="I14:I31">H14-G14</f>
        <v>0.0006828703703702921</v>
      </c>
      <c r="J14" s="24">
        <f aca="true" t="shared" si="4" ref="J14:J53">IF(I14&gt;0,6/(60*60*24),0)</f>
        <v>6.944444444444444E-05</v>
      </c>
      <c r="K14" s="24">
        <f t="shared" si="2"/>
        <v>0.0007523148148147365</v>
      </c>
      <c r="L14" s="38" t="s">
        <v>6</v>
      </c>
      <c r="M14" s="33">
        <f aca="true" t="shared" si="5" ref="M14:M31">IF(L14="A",K14,"-")</f>
        <v>0.0007523148148147365</v>
      </c>
      <c r="N14" s="33" t="str">
        <f aca="true" t="shared" si="6" ref="N14:N31">IF(L14="N",K14,"-")</f>
        <v>-</v>
      </c>
      <c r="O14" s="33" t="str">
        <f aca="true" t="shared" si="7" ref="O14:O31">IF(K14&gt;0,"A","N")</f>
        <v>A</v>
      </c>
      <c r="P14" s="32" t="str">
        <f aca="true" t="shared" si="8" ref="P14:P53">IF(OR(M14="-",M14=0),"N","A")</f>
        <v>A</v>
      </c>
      <c r="Q14" s="34" t="str">
        <f aca="true" t="shared" si="9" ref="Q14:Q53">IF(OR(N14="-",N14=0),"N","A")</f>
        <v>N</v>
      </c>
    </row>
    <row r="15" spans="1:17" ht="11.25">
      <c r="A15" s="6">
        <v>192</v>
      </c>
      <c r="B15" s="7">
        <v>4011</v>
      </c>
      <c r="C15" s="21">
        <v>0.6770833333333334</v>
      </c>
      <c r="D15" s="22">
        <v>0.6763888888888889</v>
      </c>
      <c r="E15" s="23" t="str">
        <f t="shared" si="0"/>
        <v>+</v>
      </c>
      <c r="F15" s="21">
        <f t="shared" si="1"/>
        <v>0.000694444444444442</v>
      </c>
      <c r="G15" s="39">
        <v>0.6775347222222222</v>
      </c>
      <c r="H15" s="39">
        <v>0.6775347222222222</v>
      </c>
      <c r="I15" s="24">
        <f t="shared" si="3"/>
        <v>0</v>
      </c>
      <c r="J15" s="24">
        <f t="shared" si="4"/>
        <v>0</v>
      </c>
      <c r="K15" s="24">
        <f t="shared" si="2"/>
        <v>0</v>
      </c>
      <c r="L15" s="38" t="s">
        <v>6</v>
      </c>
      <c r="M15" s="33">
        <f t="shared" si="5"/>
        <v>0</v>
      </c>
      <c r="N15" s="33" t="str">
        <f t="shared" si="6"/>
        <v>-</v>
      </c>
      <c r="O15" s="33" t="str">
        <f t="shared" si="7"/>
        <v>N</v>
      </c>
      <c r="P15" s="32" t="str">
        <f t="shared" si="8"/>
        <v>N</v>
      </c>
      <c r="Q15" s="34" t="str">
        <f t="shared" si="9"/>
        <v>N</v>
      </c>
    </row>
    <row r="16" spans="1:17" ht="11.25">
      <c r="A16" s="6">
        <v>199</v>
      </c>
      <c r="B16" s="7">
        <v>6204</v>
      </c>
      <c r="C16" s="21">
        <v>0.6784722222222223</v>
      </c>
      <c r="D16" s="22">
        <v>0.6784722222222223</v>
      </c>
      <c r="E16" s="23" t="str">
        <f t="shared" si="0"/>
        <v>+</v>
      </c>
      <c r="F16" s="21">
        <f t="shared" si="1"/>
        <v>0</v>
      </c>
      <c r="G16" s="39">
        <v>0.6791666666666667</v>
      </c>
      <c r="H16" s="39">
        <v>0.6791898148148148</v>
      </c>
      <c r="I16" s="24">
        <f t="shared" si="3"/>
        <v>2.3148148148077752E-05</v>
      </c>
      <c r="J16" s="24">
        <f t="shared" si="4"/>
        <v>6.944444444444444E-05</v>
      </c>
      <c r="K16" s="24">
        <f t="shared" si="2"/>
        <v>9.25925925925222E-05</v>
      </c>
      <c r="L16" s="32" t="s">
        <v>5</v>
      </c>
      <c r="M16" s="33" t="str">
        <f t="shared" si="5"/>
        <v>-</v>
      </c>
      <c r="N16" s="33">
        <f t="shared" si="6"/>
        <v>9.25925925925222E-05</v>
      </c>
      <c r="O16" s="33" t="str">
        <f t="shared" si="7"/>
        <v>A</v>
      </c>
      <c r="P16" s="32" t="str">
        <f t="shared" si="8"/>
        <v>N</v>
      </c>
      <c r="Q16" s="34" t="str">
        <f t="shared" si="9"/>
        <v>A</v>
      </c>
    </row>
    <row r="17" spans="1:17" ht="11.25">
      <c r="A17" s="6"/>
      <c r="B17" s="7"/>
      <c r="C17" s="21"/>
      <c r="D17" s="22"/>
      <c r="E17" s="23"/>
      <c r="F17" s="21"/>
      <c r="G17" s="39"/>
      <c r="H17" s="39"/>
      <c r="I17" s="24"/>
      <c r="J17" s="24"/>
      <c r="K17" s="24"/>
      <c r="L17" s="32"/>
      <c r="M17" s="33"/>
      <c r="N17" s="33"/>
      <c r="O17" s="33"/>
      <c r="P17" s="32"/>
      <c r="Q17" s="34"/>
    </row>
    <row r="18" spans="1:17" ht="11.25">
      <c r="A18" s="6">
        <v>196</v>
      </c>
      <c r="B18" s="7">
        <v>6305</v>
      </c>
      <c r="C18" s="21">
        <v>0.6902777777777778</v>
      </c>
      <c r="D18" s="22">
        <v>0.688888888888889</v>
      </c>
      <c r="E18" s="23" t="str">
        <f t="shared" si="0"/>
        <v>+</v>
      </c>
      <c r="F18" s="21">
        <f t="shared" si="1"/>
        <v>0.001388888888888773</v>
      </c>
      <c r="G18" s="39">
        <v>0.6905439814814814</v>
      </c>
      <c r="H18" s="39">
        <v>0.6905439814814814</v>
      </c>
      <c r="I18" s="24">
        <f t="shared" si="3"/>
        <v>0</v>
      </c>
      <c r="J18" s="24">
        <f t="shared" si="4"/>
        <v>0</v>
      </c>
      <c r="K18" s="24">
        <f t="shared" si="2"/>
        <v>0</v>
      </c>
      <c r="L18" s="38" t="s">
        <v>6</v>
      </c>
      <c r="M18" s="33">
        <f t="shared" si="5"/>
        <v>0</v>
      </c>
      <c r="N18" s="33" t="str">
        <f t="shared" si="6"/>
        <v>-</v>
      </c>
      <c r="O18" s="33" t="str">
        <f t="shared" si="7"/>
        <v>N</v>
      </c>
      <c r="P18" s="32" t="str">
        <f t="shared" si="8"/>
        <v>N</v>
      </c>
      <c r="Q18" s="34" t="str">
        <f t="shared" si="9"/>
        <v>N</v>
      </c>
    </row>
    <row r="19" spans="1:17" ht="11.25">
      <c r="A19" s="6">
        <v>192</v>
      </c>
      <c r="B19" s="7">
        <v>3395</v>
      </c>
      <c r="C19" s="21">
        <v>0.6909722222222222</v>
      </c>
      <c r="D19" s="22">
        <v>0.6902777777777778</v>
      </c>
      <c r="E19" s="23" t="str">
        <f t="shared" si="0"/>
        <v>+</v>
      </c>
      <c r="F19" s="21">
        <f t="shared" si="1"/>
        <v>0.000694444444444442</v>
      </c>
      <c r="G19" s="39">
        <v>0.6916435185185185</v>
      </c>
      <c r="H19" s="39">
        <v>0.6923032407407407</v>
      </c>
      <c r="I19" s="24">
        <f t="shared" si="3"/>
        <v>0.0006597222222222143</v>
      </c>
      <c r="J19" s="24">
        <f t="shared" si="4"/>
        <v>6.944444444444444E-05</v>
      </c>
      <c r="K19" s="24">
        <f t="shared" si="2"/>
        <v>0.0007291666666666588</v>
      </c>
      <c r="L19" s="38" t="s">
        <v>6</v>
      </c>
      <c r="M19" s="33">
        <f t="shared" si="5"/>
        <v>0.0007291666666666588</v>
      </c>
      <c r="N19" s="33" t="str">
        <f t="shared" si="6"/>
        <v>-</v>
      </c>
      <c r="O19" s="33" t="str">
        <f t="shared" si="7"/>
        <v>A</v>
      </c>
      <c r="P19" s="32" t="str">
        <f t="shared" si="8"/>
        <v>A</v>
      </c>
      <c r="Q19" s="34" t="str">
        <f t="shared" si="9"/>
        <v>N</v>
      </c>
    </row>
    <row r="20" spans="1:17" ht="11.25">
      <c r="A20" s="6"/>
      <c r="B20" s="7"/>
      <c r="C20" s="21"/>
      <c r="D20" s="22"/>
      <c r="E20" s="23"/>
      <c r="F20" s="21"/>
      <c r="G20" s="39"/>
      <c r="H20" s="39"/>
      <c r="I20" s="24"/>
      <c r="J20" s="24"/>
      <c r="K20" s="24"/>
      <c r="L20" s="32"/>
      <c r="M20" s="33"/>
      <c r="N20" s="33"/>
      <c r="O20" s="33"/>
      <c r="P20" s="32"/>
      <c r="Q20" s="34"/>
    </row>
    <row r="21" spans="1:17" ht="11.25">
      <c r="A21" s="6">
        <v>199</v>
      </c>
      <c r="B21" s="7">
        <v>6245</v>
      </c>
      <c r="C21" s="21">
        <v>0.6923611111111111</v>
      </c>
      <c r="D21" s="22">
        <v>0.6923611111111111</v>
      </c>
      <c r="E21" s="23" t="str">
        <f t="shared" si="0"/>
        <v>+</v>
      </c>
      <c r="F21" s="21">
        <f t="shared" si="1"/>
        <v>0</v>
      </c>
      <c r="G21" s="39">
        <v>0.6926273148148149</v>
      </c>
      <c r="H21" s="39">
        <v>0.6931944444444444</v>
      </c>
      <c r="I21" s="24">
        <f t="shared" si="3"/>
        <v>0.0005671296296295703</v>
      </c>
      <c r="J21" s="24">
        <f t="shared" si="4"/>
        <v>6.944444444444444E-05</v>
      </c>
      <c r="K21" s="24">
        <f t="shared" si="2"/>
        <v>0.0006365740740740147</v>
      </c>
      <c r="L21" s="32" t="s">
        <v>5</v>
      </c>
      <c r="M21" s="33" t="str">
        <f t="shared" si="5"/>
        <v>-</v>
      </c>
      <c r="N21" s="33">
        <f t="shared" si="6"/>
        <v>0.0006365740740740147</v>
      </c>
      <c r="O21" s="33" t="str">
        <f t="shared" si="7"/>
        <v>A</v>
      </c>
      <c r="P21" s="32" t="str">
        <f t="shared" si="8"/>
        <v>N</v>
      </c>
      <c r="Q21" s="34" t="str">
        <f t="shared" si="9"/>
        <v>A</v>
      </c>
    </row>
    <row r="22" spans="1:17" ht="11.25">
      <c r="A22" s="6">
        <v>198</v>
      </c>
      <c r="B22" s="7">
        <v>6332</v>
      </c>
      <c r="C22" s="21">
        <v>0.6972222222222223</v>
      </c>
      <c r="D22" s="21">
        <v>0.6972222222222223</v>
      </c>
      <c r="E22" s="23" t="str">
        <f t="shared" si="0"/>
        <v>+</v>
      </c>
      <c r="F22" s="21">
        <f t="shared" si="1"/>
        <v>0</v>
      </c>
      <c r="G22" s="39">
        <v>0.6978935185185186</v>
      </c>
      <c r="H22" s="39">
        <v>0.6978935185185186</v>
      </c>
      <c r="I22" s="24">
        <f>H22-G22</f>
        <v>0</v>
      </c>
      <c r="J22" s="24">
        <f t="shared" si="4"/>
        <v>0</v>
      </c>
      <c r="K22" s="24">
        <f t="shared" si="2"/>
        <v>0</v>
      </c>
      <c r="L22" s="38" t="s">
        <v>6</v>
      </c>
      <c r="M22" s="33">
        <f t="shared" si="5"/>
        <v>0</v>
      </c>
      <c r="N22" s="33" t="str">
        <f t="shared" si="6"/>
        <v>-</v>
      </c>
      <c r="O22" s="33" t="str">
        <f t="shared" si="7"/>
        <v>N</v>
      </c>
      <c r="P22" s="32" t="str">
        <f t="shared" si="8"/>
        <v>N</v>
      </c>
      <c r="Q22" s="34" t="str">
        <f t="shared" si="9"/>
        <v>N</v>
      </c>
    </row>
    <row r="23" spans="1:17" ht="11.25">
      <c r="A23" s="6">
        <v>196</v>
      </c>
      <c r="B23" s="7">
        <v>6241</v>
      </c>
      <c r="C23" s="21">
        <v>0.7041666666666666</v>
      </c>
      <c r="D23" s="22">
        <v>0.7027777777777778</v>
      </c>
      <c r="E23" s="23" t="str">
        <f t="shared" si="0"/>
        <v>+</v>
      </c>
      <c r="F23" s="21">
        <f t="shared" si="1"/>
        <v>0.001388888888888773</v>
      </c>
      <c r="G23" s="39">
        <v>0.7049305555555555</v>
      </c>
      <c r="H23" s="39">
        <v>0.7049305555555555</v>
      </c>
      <c r="I23" s="24">
        <f t="shared" si="3"/>
        <v>0</v>
      </c>
      <c r="J23" s="24">
        <f t="shared" si="4"/>
        <v>0</v>
      </c>
      <c r="K23" s="24">
        <f t="shared" si="2"/>
        <v>0</v>
      </c>
      <c r="L23" s="38" t="s">
        <v>6</v>
      </c>
      <c r="M23" s="33">
        <f t="shared" si="5"/>
        <v>0</v>
      </c>
      <c r="N23" s="33" t="str">
        <f t="shared" si="6"/>
        <v>-</v>
      </c>
      <c r="O23" s="33" t="str">
        <f t="shared" si="7"/>
        <v>N</v>
      </c>
      <c r="P23" s="32" t="str">
        <f t="shared" si="8"/>
        <v>N</v>
      </c>
      <c r="Q23" s="34" t="str">
        <f t="shared" si="9"/>
        <v>N</v>
      </c>
    </row>
    <row r="24" spans="1:17" ht="11.25">
      <c r="A24" s="6">
        <v>192</v>
      </c>
      <c r="B24" s="7">
        <v>3384</v>
      </c>
      <c r="C24" s="21">
        <v>0.70625</v>
      </c>
      <c r="D24" s="22">
        <v>0.7041666666666666</v>
      </c>
      <c r="E24" s="23" t="str">
        <f t="shared" si="0"/>
        <v>+</v>
      </c>
      <c r="F24" s="21">
        <f t="shared" si="1"/>
        <v>0.002083333333333437</v>
      </c>
      <c r="G24" s="39">
        <v>0.7067939814814815</v>
      </c>
      <c r="H24" s="39">
        <v>0.7071875</v>
      </c>
      <c r="I24" s="24">
        <f t="shared" si="3"/>
        <v>0.000393518518518432</v>
      </c>
      <c r="J24" s="24">
        <f t="shared" si="4"/>
        <v>6.944444444444444E-05</v>
      </c>
      <c r="K24" s="24">
        <f t="shared" si="2"/>
        <v>0.00046296296296287646</v>
      </c>
      <c r="L24" s="32" t="s">
        <v>5</v>
      </c>
      <c r="M24" s="33" t="str">
        <f t="shared" si="5"/>
        <v>-</v>
      </c>
      <c r="N24" s="33">
        <f t="shared" si="6"/>
        <v>0.00046296296296287646</v>
      </c>
      <c r="O24" s="33" t="str">
        <f t="shared" si="7"/>
        <v>A</v>
      </c>
      <c r="P24" s="32" t="str">
        <f t="shared" si="8"/>
        <v>N</v>
      </c>
      <c r="Q24" s="34" t="str">
        <f t="shared" si="9"/>
        <v>A</v>
      </c>
    </row>
    <row r="25" spans="1:17" ht="11.25">
      <c r="A25" s="6">
        <v>199</v>
      </c>
      <c r="B25" s="7">
        <v>6358</v>
      </c>
      <c r="C25" s="21">
        <v>0.7104166666666667</v>
      </c>
      <c r="D25" s="22">
        <v>0.70625</v>
      </c>
      <c r="E25" s="23" t="str">
        <f t="shared" si="0"/>
        <v>+</v>
      </c>
      <c r="F25" s="21">
        <f t="shared" si="1"/>
        <v>0.004166666666666652</v>
      </c>
      <c r="G25" s="39">
        <v>0.7107870370370369</v>
      </c>
      <c r="H25" s="39">
        <v>0.7112731481481481</v>
      </c>
      <c r="I25" s="24">
        <f t="shared" si="3"/>
        <v>0.0004861111111111871</v>
      </c>
      <c r="J25" s="24">
        <f t="shared" si="4"/>
        <v>6.944444444444444E-05</v>
      </c>
      <c r="K25" s="24">
        <f t="shared" si="2"/>
        <v>0.0005555555555556316</v>
      </c>
      <c r="L25" s="32" t="s">
        <v>5</v>
      </c>
      <c r="M25" s="33" t="str">
        <f t="shared" si="5"/>
        <v>-</v>
      </c>
      <c r="N25" s="33">
        <f t="shared" si="6"/>
        <v>0.0005555555555556316</v>
      </c>
      <c r="O25" s="33" t="str">
        <f t="shared" si="7"/>
        <v>A</v>
      </c>
      <c r="P25" s="32" t="str">
        <f t="shared" si="8"/>
        <v>N</v>
      </c>
      <c r="Q25" s="34" t="str">
        <f t="shared" si="9"/>
        <v>A</v>
      </c>
    </row>
    <row r="26" spans="1:18" ht="11.25">
      <c r="A26" s="6">
        <v>198</v>
      </c>
      <c r="B26" s="7">
        <v>6211</v>
      </c>
      <c r="C26" s="21">
        <v>0.7111111111111111</v>
      </c>
      <c r="D26" s="22">
        <v>0.7111111111111111</v>
      </c>
      <c r="E26" s="23" t="str">
        <f t="shared" si="0"/>
        <v>+</v>
      </c>
      <c r="F26" s="21">
        <f t="shared" si="1"/>
        <v>0</v>
      </c>
      <c r="G26" s="7"/>
      <c r="H26" s="7"/>
      <c r="I26" s="24"/>
      <c r="J26" s="24"/>
      <c r="K26" s="24"/>
      <c r="L26" s="32"/>
      <c r="M26" s="33"/>
      <c r="N26" s="33"/>
      <c r="O26" s="33"/>
      <c r="P26" s="32"/>
      <c r="Q26" s="34"/>
      <c r="R26" s="1" t="s">
        <v>31</v>
      </c>
    </row>
    <row r="27" spans="1:17" ht="11.25">
      <c r="A27" s="6">
        <v>197</v>
      </c>
      <c r="B27" s="7">
        <v>3443</v>
      </c>
      <c r="C27" s="21">
        <v>0.7131944444444445</v>
      </c>
      <c r="D27" s="22">
        <v>0.7131944444444445</v>
      </c>
      <c r="E27" s="23" t="str">
        <f t="shared" si="0"/>
        <v>+</v>
      </c>
      <c r="F27" s="21">
        <f t="shared" si="1"/>
        <v>0</v>
      </c>
      <c r="G27" s="39">
        <v>0.7137731481481482</v>
      </c>
      <c r="H27" s="39">
        <v>0.7140856481481482</v>
      </c>
      <c r="I27" s="24">
        <f t="shared" si="3"/>
        <v>0.00031250000000004885</v>
      </c>
      <c r="J27" s="24">
        <f t="shared" si="4"/>
        <v>6.944444444444444E-05</v>
      </c>
      <c r="K27" s="24">
        <f t="shared" si="2"/>
        <v>0.0003819444444444933</v>
      </c>
      <c r="L27" s="32" t="s">
        <v>5</v>
      </c>
      <c r="M27" s="33" t="str">
        <f t="shared" si="5"/>
        <v>-</v>
      </c>
      <c r="N27" s="33">
        <f t="shared" si="6"/>
        <v>0.0003819444444444933</v>
      </c>
      <c r="O27" s="33" t="str">
        <f t="shared" si="7"/>
        <v>A</v>
      </c>
      <c r="P27" s="32" t="str">
        <f aca="true" t="shared" si="10" ref="P27:Q30">IF(OR(M27="-",M27=0),"N","A")</f>
        <v>N</v>
      </c>
      <c r="Q27" s="34" t="str">
        <f t="shared" si="10"/>
        <v>A</v>
      </c>
    </row>
    <row r="28" spans="1:17" ht="11.25">
      <c r="A28" s="6">
        <v>196</v>
      </c>
      <c r="B28" s="7">
        <v>6298</v>
      </c>
      <c r="C28" s="21">
        <v>0.7180555555555556</v>
      </c>
      <c r="D28" s="22">
        <v>0.7166666666666667</v>
      </c>
      <c r="E28" s="23" t="str">
        <f t="shared" si="0"/>
        <v>+</v>
      </c>
      <c r="F28" s="21">
        <f t="shared" si="1"/>
        <v>0.001388888888888884</v>
      </c>
      <c r="G28" s="39">
        <v>0.7183449074074074</v>
      </c>
      <c r="H28" s="39">
        <v>0.7184027777777778</v>
      </c>
      <c r="I28" s="24">
        <f t="shared" si="3"/>
        <v>5.7870370370416424E-05</v>
      </c>
      <c r="J28" s="24">
        <f t="shared" si="4"/>
        <v>6.944444444444444E-05</v>
      </c>
      <c r="K28" s="24">
        <f t="shared" si="2"/>
        <v>0.00012731481481486088</v>
      </c>
      <c r="L28" s="38" t="s">
        <v>6</v>
      </c>
      <c r="M28" s="33">
        <f t="shared" si="5"/>
        <v>0.00012731481481486088</v>
      </c>
      <c r="N28" s="33" t="str">
        <f t="shared" si="6"/>
        <v>-</v>
      </c>
      <c r="O28" s="33" t="str">
        <f t="shared" si="7"/>
        <v>A</v>
      </c>
      <c r="P28" s="32" t="str">
        <f t="shared" si="10"/>
        <v>A</v>
      </c>
      <c r="Q28" s="34" t="str">
        <f t="shared" si="10"/>
        <v>N</v>
      </c>
    </row>
    <row r="29" spans="1:17" ht="11.25">
      <c r="A29" s="6">
        <v>192</v>
      </c>
      <c r="B29" s="7">
        <v>3405</v>
      </c>
      <c r="C29" s="21">
        <v>0.7180555555555556</v>
      </c>
      <c r="D29" s="22">
        <v>0.7180555555555556</v>
      </c>
      <c r="E29" s="23" t="str">
        <f t="shared" si="0"/>
        <v>+</v>
      </c>
      <c r="F29" s="21">
        <f t="shared" si="1"/>
        <v>0</v>
      </c>
      <c r="G29" s="39">
        <v>0.7188194444444443</v>
      </c>
      <c r="H29" s="39">
        <v>0.7189930555555555</v>
      </c>
      <c r="I29" s="24">
        <f t="shared" si="3"/>
        <v>0.00017361111111113825</v>
      </c>
      <c r="J29" s="24">
        <f t="shared" si="4"/>
        <v>6.944444444444444E-05</v>
      </c>
      <c r="K29" s="24">
        <f t="shared" si="2"/>
        <v>0.0002430555555555827</v>
      </c>
      <c r="L29" s="38" t="s">
        <v>6</v>
      </c>
      <c r="M29" s="33">
        <f t="shared" si="5"/>
        <v>0.0002430555555555827</v>
      </c>
      <c r="N29" s="33" t="str">
        <f t="shared" si="6"/>
        <v>-</v>
      </c>
      <c r="O29" s="33" t="str">
        <f t="shared" si="7"/>
        <v>A</v>
      </c>
      <c r="P29" s="32" t="str">
        <f t="shared" si="10"/>
        <v>A</v>
      </c>
      <c r="Q29" s="34" t="str">
        <f t="shared" si="10"/>
        <v>N</v>
      </c>
    </row>
    <row r="30" spans="1:17" ht="11.25">
      <c r="A30" s="6">
        <v>199</v>
      </c>
      <c r="B30" s="7">
        <v>6204</v>
      </c>
      <c r="C30" s="21">
        <v>0.7208333333333333</v>
      </c>
      <c r="D30" s="22">
        <v>0.720138888888889</v>
      </c>
      <c r="E30" s="23" t="str">
        <f t="shared" si="0"/>
        <v>+</v>
      </c>
      <c r="F30" s="21">
        <f t="shared" si="1"/>
        <v>0.000694444444444331</v>
      </c>
      <c r="G30" s="39">
        <v>0.7215856481481482</v>
      </c>
      <c r="H30" s="39">
        <v>0.7215856481481482</v>
      </c>
      <c r="I30" s="24">
        <f t="shared" si="3"/>
        <v>0</v>
      </c>
      <c r="J30" s="24">
        <f t="shared" si="4"/>
        <v>0</v>
      </c>
      <c r="K30" s="24">
        <f t="shared" si="2"/>
        <v>0</v>
      </c>
      <c r="L30" s="32" t="s">
        <v>5</v>
      </c>
      <c r="M30" s="33" t="str">
        <f t="shared" si="5"/>
        <v>-</v>
      </c>
      <c r="N30" s="33">
        <f t="shared" si="6"/>
        <v>0</v>
      </c>
      <c r="O30" s="33" t="str">
        <f t="shared" si="7"/>
        <v>N</v>
      </c>
      <c r="P30" s="32" t="str">
        <f t="shared" si="10"/>
        <v>N</v>
      </c>
      <c r="Q30" s="34" t="str">
        <f t="shared" si="10"/>
        <v>N</v>
      </c>
    </row>
    <row r="31" spans="1:18" ht="11.25">
      <c r="A31" s="9">
        <v>198</v>
      </c>
      <c r="B31" s="10">
        <v>6224</v>
      </c>
      <c r="C31" s="25">
        <v>0.7270833333333333</v>
      </c>
      <c r="D31" s="26">
        <v>0.725</v>
      </c>
      <c r="E31" s="27" t="str">
        <f t="shared" si="0"/>
        <v>+</v>
      </c>
      <c r="F31" s="25">
        <f t="shared" si="1"/>
        <v>0.002083333333333326</v>
      </c>
      <c r="G31" s="40">
        <v>0.7274652777777778</v>
      </c>
      <c r="H31" s="40">
        <v>0.7277546296296297</v>
      </c>
      <c r="I31" s="28">
        <f t="shared" si="3"/>
        <v>0.0002893518518518601</v>
      </c>
      <c r="J31" s="28">
        <f t="shared" si="4"/>
        <v>6.944444444444444E-05</v>
      </c>
      <c r="K31" s="28">
        <f t="shared" si="2"/>
        <v>0.00035879629629630453</v>
      </c>
      <c r="L31" s="35" t="s">
        <v>5</v>
      </c>
      <c r="M31" s="36" t="str">
        <f t="shared" si="5"/>
        <v>-</v>
      </c>
      <c r="N31" s="36">
        <f t="shared" si="6"/>
        <v>0.00035879629629630453</v>
      </c>
      <c r="O31" s="36" t="str">
        <f t="shared" si="7"/>
        <v>A</v>
      </c>
      <c r="P31" s="35" t="str">
        <f t="shared" si="8"/>
        <v>N</v>
      </c>
      <c r="Q31" s="37" t="str">
        <f t="shared" si="9"/>
        <v>A</v>
      </c>
      <c r="R31" s="60">
        <f>AVERAGE(F12:F31)</f>
        <v>0.0009395424836601209</v>
      </c>
    </row>
    <row r="32" spans="1:17" ht="11.25">
      <c r="A32" s="1">
        <v>196</v>
      </c>
      <c r="B32" s="1">
        <v>6307</v>
      </c>
      <c r="C32" s="21">
        <v>0.6895833333333333</v>
      </c>
      <c r="D32" s="51">
        <v>0.688888888888889</v>
      </c>
      <c r="E32" s="23" t="str">
        <f aca="true" t="shared" si="11" ref="E32:E77">IF(D32&gt;C32,"-","+")</f>
        <v>+</v>
      </c>
      <c r="F32" s="21">
        <f aca="true" t="shared" si="12" ref="F32:F77">IF(D32&gt;C32,D32-C32,C32-D32)</f>
        <v>0.000694444444444331</v>
      </c>
      <c r="G32" s="39">
        <v>0.689837962962963</v>
      </c>
      <c r="H32" s="39">
        <v>0.689837962962963</v>
      </c>
      <c r="I32" s="24">
        <f aca="true" t="shared" si="13" ref="I32:I53">H32-G32</f>
        <v>0</v>
      </c>
      <c r="J32" s="24">
        <v>6.944444444444444E-05</v>
      </c>
      <c r="K32" s="24">
        <f aca="true" t="shared" si="14" ref="K32:K53">I32+J32</f>
        <v>6.944444444444444E-05</v>
      </c>
      <c r="L32" s="38" t="s">
        <v>6</v>
      </c>
      <c r="M32" s="33">
        <f aca="true" t="shared" si="15" ref="M32:M53">IF(L32="A",K32,"-")</f>
        <v>6.944444444444444E-05</v>
      </c>
      <c r="N32" s="33" t="str">
        <f aca="true" t="shared" si="16" ref="N32:N53">IF(L32="N",K32,"-")</f>
        <v>-</v>
      </c>
      <c r="O32" s="33" t="str">
        <f aca="true" t="shared" si="17" ref="O32:O53">IF(K32&gt;0,"A","N")</f>
        <v>A</v>
      </c>
      <c r="P32" s="32" t="str">
        <f t="shared" si="8"/>
        <v>A</v>
      </c>
      <c r="Q32" s="34" t="str">
        <f t="shared" si="9"/>
        <v>N</v>
      </c>
    </row>
    <row r="33" spans="1:17" ht="11.25">
      <c r="A33" s="1">
        <v>192</v>
      </c>
      <c r="B33" s="1">
        <v>3395</v>
      </c>
      <c r="C33" s="51">
        <v>0.6909722222222222</v>
      </c>
      <c r="D33" s="51">
        <v>0.6902777777777778</v>
      </c>
      <c r="E33" s="23" t="str">
        <f t="shared" si="11"/>
        <v>+</v>
      </c>
      <c r="F33" s="21">
        <f t="shared" si="12"/>
        <v>0.000694444444444442</v>
      </c>
      <c r="G33" s="39">
        <v>0.691585648148148</v>
      </c>
      <c r="H33" s="39">
        <v>0.691585648148148</v>
      </c>
      <c r="I33" s="24">
        <f t="shared" si="13"/>
        <v>0</v>
      </c>
      <c r="J33" s="24">
        <f t="shared" si="4"/>
        <v>0</v>
      </c>
      <c r="K33" s="24">
        <f t="shared" si="14"/>
        <v>0</v>
      </c>
      <c r="L33" s="38" t="s">
        <v>6</v>
      </c>
      <c r="M33" s="33">
        <f t="shared" si="15"/>
        <v>0</v>
      </c>
      <c r="N33" s="33" t="str">
        <f t="shared" si="16"/>
        <v>-</v>
      </c>
      <c r="O33" s="33" t="str">
        <f t="shared" si="17"/>
        <v>N</v>
      </c>
      <c r="P33" s="32" t="str">
        <f t="shared" si="8"/>
        <v>N</v>
      </c>
      <c r="Q33" s="34" t="str">
        <f t="shared" si="9"/>
        <v>N</v>
      </c>
    </row>
    <row r="34" spans="1:17" ht="11.25">
      <c r="A34" s="1">
        <v>197</v>
      </c>
      <c r="B34" s="1">
        <v>5868</v>
      </c>
      <c r="C34" s="51">
        <v>0.6923611111111111</v>
      </c>
      <c r="D34" s="51">
        <v>0.6923611111111111</v>
      </c>
      <c r="E34" s="23" t="str">
        <f t="shared" si="11"/>
        <v>+</v>
      </c>
      <c r="F34" s="21">
        <f t="shared" si="12"/>
        <v>0</v>
      </c>
      <c r="G34" s="39">
        <v>0.692662037037037</v>
      </c>
      <c r="H34" s="39">
        <v>0.6932060185185186</v>
      </c>
      <c r="I34" s="24">
        <f t="shared" si="13"/>
        <v>0.0005439814814816035</v>
      </c>
      <c r="J34" s="24">
        <f t="shared" si="4"/>
        <v>6.944444444444444E-05</v>
      </c>
      <c r="K34" s="24">
        <f t="shared" si="14"/>
        <v>0.000613425925926048</v>
      </c>
      <c r="L34" s="32" t="s">
        <v>5</v>
      </c>
      <c r="M34" s="33" t="str">
        <f t="shared" si="15"/>
        <v>-</v>
      </c>
      <c r="N34" s="33">
        <f t="shared" si="16"/>
        <v>0.000613425925926048</v>
      </c>
      <c r="O34" s="33" t="str">
        <f t="shared" si="17"/>
        <v>A</v>
      </c>
      <c r="P34" s="32" t="str">
        <f t="shared" si="8"/>
        <v>N</v>
      </c>
      <c r="Q34" s="34" t="str">
        <f t="shared" si="9"/>
        <v>A</v>
      </c>
    </row>
    <row r="35" spans="1:17" ht="11.25">
      <c r="A35" s="1">
        <v>199</v>
      </c>
      <c r="B35" s="1">
        <v>6212</v>
      </c>
      <c r="C35" s="51">
        <v>0.6944444444444445</v>
      </c>
      <c r="D35" s="51">
        <v>0.6923611111111111</v>
      </c>
      <c r="E35" s="23" t="str">
        <f t="shared" si="11"/>
        <v>+</v>
      </c>
      <c r="F35" s="21">
        <f t="shared" si="12"/>
        <v>0.002083333333333437</v>
      </c>
      <c r="G35" s="39">
        <v>0.6946296296296296</v>
      </c>
      <c r="H35" s="39">
        <v>0.6946296296296296</v>
      </c>
      <c r="I35" s="24">
        <f t="shared" si="13"/>
        <v>0</v>
      </c>
      <c r="J35" s="24">
        <f t="shared" si="4"/>
        <v>0</v>
      </c>
      <c r="K35" s="24">
        <f t="shared" si="14"/>
        <v>0</v>
      </c>
      <c r="L35" s="32" t="s">
        <v>5</v>
      </c>
      <c r="M35" s="33" t="str">
        <f t="shared" si="15"/>
        <v>-</v>
      </c>
      <c r="N35" s="33">
        <f t="shared" si="16"/>
        <v>0</v>
      </c>
      <c r="O35" s="33" t="str">
        <f t="shared" si="17"/>
        <v>N</v>
      </c>
      <c r="P35" s="32" t="str">
        <f t="shared" si="8"/>
        <v>N</v>
      </c>
      <c r="Q35" s="34" t="str">
        <f t="shared" si="9"/>
        <v>N</v>
      </c>
    </row>
    <row r="36" spans="3:17" ht="11.25">
      <c r="C36" s="51"/>
      <c r="D36" s="51"/>
      <c r="E36" s="23"/>
      <c r="F36" s="21"/>
      <c r="G36" s="39"/>
      <c r="H36" s="39"/>
      <c r="I36" s="24"/>
      <c r="J36" s="24"/>
      <c r="K36" s="24"/>
      <c r="L36" s="38"/>
      <c r="M36" s="33"/>
      <c r="N36" s="33"/>
      <c r="O36" s="33"/>
      <c r="P36" s="32"/>
      <c r="Q36" s="34"/>
    </row>
    <row r="37" spans="1:17" ht="11.25">
      <c r="A37" s="1">
        <v>196</v>
      </c>
      <c r="B37" s="50">
        <v>6376</v>
      </c>
      <c r="C37" s="51">
        <v>0.7027777777777778</v>
      </c>
      <c r="D37" s="51">
        <v>0.7027777777777778</v>
      </c>
      <c r="E37" s="23" t="str">
        <f t="shared" si="11"/>
        <v>+</v>
      </c>
      <c r="F37" s="21">
        <f t="shared" si="12"/>
        <v>0</v>
      </c>
      <c r="G37" s="39">
        <v>0.7032638888888889</v>
      </c>
      <c r="H37" s="39">
        <v>0.7034606481481481</v>
      </c>
      <c r="I37" s="24">
        <f t="shared" si="13"/>
        <v>0.000196759259259216</v>
      </c>
      <c r="J37" s="24">
        <f t="shared" si="4"/>
        <v>6.944444444444444E-05</v>
      </c>
      <c r="K37" s="24">
        <f t="shared" si="14"/>
        <v>0.00026620370370366046</v>
      </c>
      <c r="L37" s="38" t="s">
        <v>6</v>
      </c>
      <c r="M37" s="33">
        <f t="shared" si="15"/>
        <v>0.00026620370370366046</v>
      </c>
      <c r="N37" s="33" t="str">
        <f t="shared" si="16"/>
        <v>-</v>
      </c>
      <c r="O37" s="33" t="str">
        <f t="shared" si="17"/>
        <v>A</v>
      </c>
      <c r="P37" s="32" t="str">
        <f t="shared" si="8"/>
        <v>A</v>
      </c>
      <c r="Q37" s="34" t="str">
        <f t="shared" si="9"/>
        <v>N</v>
      </c>
    </row>
    <row r="38" spans="1:17" ht="11.25">
      <c r="A38" s="1">
        <v>192</v>
      </c>
      <c r="B38" s="1">
        <v>3405</v>
      </c>
      <c r="C38" s="51">
        <v>0.7048611111111112</v>
      </c>
      <c r="D38" s="51">
        <v>0.7041666666666666</v>
      </c>
      <c r="E38" s="23" t="str">
        <f t="shared" si="11"/>
        <v>+</v>
      </c>
      <c r="F38" s="21">
        <f t="shared" si="12"/>
        <v>0.000694444444444553</v>
      </c>
      <c r="G38" s="39">
        <v>0.705300925925926</v>
      </c>
      <c r="H38" s="39">
        <v>0.705300925925926</v>
      </c>
      <c r="I38" s="24">
        <f t="shared" si="13"/>
        <v>0</v>
      </c>
      <c r="J38" s="24">
        <f t="shared" si="4"/>
        <v>0</v>
      </c>
      <c r="K38" s="24">
        <f t="shared" si="14"/>
        <v>0</v>
      </c>
      <c r="L38" s="38" t="s">
        <v>6</v>
      </c>
      <c r="M38" s="33">
        <f t="shared" si="15"/>
        <v>0</v>
      </c>
      <c r="N38" s="33" t="str">
        <f t="shared" si="16"/>
        <v>-</v>
      </c>
      <c r="O38" s="33" t="str">
        <f t="shared" si="17"/>
        <v>N</v>
      </c>
      <c r="P38" s="32" t="str">
        <f t="shared" si="8"/>
        <v>N</v>
      </c>
      <c r="Q38" s="34" t="str">
        <f t="shared" si="9"/>
        <v>N</v>
      </c>
    </row>
    <row r="39" spans="1:17" ht="11.25">
      <c r="A39" s="1">
        <v>199</v>
      </c>
      <c r="B39" s="1">
        <v>6206</v>
      </c>
      <c r="C39" s="51">
        <v>0.7083333333333334</v>
      </c>
      <c r="D39" s="51">
        <v>0.70625</v>
      </c>
      <c r="E39" s="23" t="str">
        <f t="shared" si="11"/>
        <v>+</v>
      </c>
      <c r="F39" s="21">
        <f t="shared" si="12"/>
        <v>0.002083333333333326</v>
      </c>
      <c r="G39" s="39">
        <v>0.7085763888888889</v>
      </c>
      <c r="H39" s="39">
        <v>0.7088541666666667</v>
      </c>
      <c r="I39" s="24">
        <f t="shared" si="13"/>
        <v>0.0002777777777778212</v>
      </c>
      <c r="J39" s="24">
        <f t="shared" si="4"/>
        <v>6.944444444444444E-05</v>
      </c>
      <c r="K39" s="24">
        <f t="shared" si="14"/>
        <v>0.00034722222222226566</v>
      </c>
      <c r="L39" s="32" t="s">
        <v>5</v>
      </c>
      <c r="M39" s="33" t="str">
        <f t="shared" si="15"/>
        <v>-</v>
      </c>
      <c r="N39" s="33">
        <f t="shared" si="16"/>
        <v>0.00034722222222226566</v>
      </c>
      <c r="O39" s="33" t="str">
        <f t="shared" si="17"/>
        <v>A</v>
      </c>
      <c r="P39" s="32" t="str">
        <f t="shared" si="8"/>
        <v>N</v>
      </c>
      <c r="Q39" s="34" t="str">
        <f t="shared" si="9"/>
        <v>A</v>
      </c>
    </row>
    <row r="40" spans="1:17" ht="11.25">
      <c r="A40" s="1">
        <v>198</v>
      </c>
      <c r="B40" s="1">
        <v>6301</v>
      </c>
      <c r="C40" s="51">
        <v>0.7118055555555555</v>
      </c>
      <c r="D40" s="51">
        <v>0.7111111111111111</v>
      </c>
      <c r="E40" s="23" t="str">
        <f t="shared" si="11"/>
        <v>+</v>
      </c>
      <c r="F40" s="21">
        <f t="shared" si="12"/>
        <v>0.000694444444444331</v>
      </c>
      <c r="G40" s="39">
        <v>0.7123611111111111</v>
      </c>
      <c r="H40" s="39">
        <v>0.7124074074074075</v>
      </c>
      <c r="I40" s="24">
        <f t="shared" si="13"/>
        <v>4.629629629637755E-05</v>
      </c>
      <c r="J40" s="24">
        <f t="shared" si="4"/>
        <v>6.944444444444444E-05</v>
      </c>
      <c r="K40" s="24">
        <f t="shared" si="14"/>
        <v>0.00011574074074082199</v>
      </c>
      <c r="L40" s="38" t="s">
        <v>6</v>
      </c>
      <c r="M40" s="33">
        <f t="shared" si="15"/>
        <v>0.00011574074074082199</v>
      </c>
      <c r="N40" s="33" t="str">
        <f t="shared" si="16"/>
        <v>-</v>
      </c>
      <c r="O40" s="33" t="str">
        <f t="shared" si="17"/>
        <v>A</v>
      </c>
      <c r="P40" s="32" t="str">
        <f t="shared" si="8"/>
        <v>A</v>
      </c>
      <c r="Q40" s="34" t="str">
        <f t="shared" si="9"/>
        <v>N</v>
      </c>
    </row>
    <row r="41" spans="3:17" ht="11.25">
      <c r="C41" s="51"/>
      <c r="D41" s="51"/>
      <c r="E41" s="23"/>
      <c r="F41" s="21"/>
      <c r="G41" s="39"/>
      <c r="H41" s="39"/>
      <c r="I41" s="24"/>
      <c r="J41" s="24"/>
      <c r="K41" s="24"/>
      <c r="L41" s="32"/>
      <c r="M41" s="33"/>
      <c r="N41" s="33"/>
      <c r="O41" s="33"/>
      <c r="P41" s="32"/>
      <c r="Q41" s="34"/>
    </row>
    <row r="42" spans="1:17" ht="11.25">
      <c r="A42" s="1">
        <v>196</v>
      </c>
      <c r="B42" s="1">
        <v>6190</v>
      </c>
      <c r="C42" s="51">
        <v>0.7180555555555556</v>
      </c>
      <c r="D42" s="51">
        <v>0.7166666666666667</v>
      </c>
      <c r="E42" s="23" t="str">
        <f t="shared" si="11"/>
        <v>+</v>
      </c>
      <c r="F42" s="21">
        <f t="shared" si="12"/>
        <v>0.001388888888888884</v>
      </c>
      <c r="G42" s="39">
        <v>0.7187615740740741</v>
      </c>
      <c r="H42" s="39">
        <v>0.7187731481481481</v>
      </c>
      <c r="I42" s="24">
        <f t="shared" si="13"/>
        <v>1.1574074073927854E-05</v>
      </c>
      <c r="J42" s="24">
        <f t="shared" si="4"/>
        <v>6.944444444444444E-05</v>
      </c>
      <c r="K42" s="24">
        <f t="shared" si="14"/>
        <v>8.10185185183723E-05</v>
      </c>
      <c r="L42" s="32" t="s">
        <v>5</v>
      </c>
      <c r="M42" s="33" t="str">
        <f t="shared" si="15"/>
        <v>-</v>
      </c>
      <c r="N42" s="33">
        <f t="shared" si="16"/>
        <v>8.10185185183723E-05</v>
      </c>
      <c r="O42" s="33" t="str">
        <f t="shared" si="17"/>
        <v>A</v>
      </c>
      <c r="P42" s="32" t="str">
        <f t="shared" si="8"/>
        <v>N</v>
      </c>
      <c r="Q42" s="34" t="str">
        <f t="shared" si="9"/>
        <v>A</v>
      </c>
    </row>
    <row r="43" spans="1:17" ht="11.25">
      <c r="A43" s="1">
        <v>192</v>
      </c>
      <c r="B43" s="1">
        <v>3373</v>
      </c>
      <c r="C43" s="51">
        <v>0.7194444444444444</v>
      </c>
      <c r="D43" s="51">
        <v>0.7180555555555556</v>
      </c>
      <c r="E43" s="23" t="str">
        <f t="shared" si="11"/>
        <v>+</v>
      </c>
      <c r="F43" s="21">
        <f t="shared" si="12"/>
        <v>0.001388888888888884</v>
      </c>
      <c r="G43" s="39">
        <v>0.7196412037037038</v>
      </c>
      <c r="H43" s="39">
        <v>0.7196412037037038</v>
      </c>
      <c r="I43" s="24">
        <f t="shared" si="13"/>
        <v>0</v>
      </c>
      <c r="J43" s="24">
        <v>5.7870370370370366E-05</v>
      </c>
      <c r="K43" s="24">
        <f t="shared" si="14"/>
        <v>5.7870370370370366E-05</v>
      </c>
      <c r="L43" s="38" t="s">
        <v>6</v>
      </c>
      <c r="M43" s="33">
        <f t="shared" si="15"/>
        <v>5.7870370370370366E-05</v>
      </c>
      <c r="N43" s="33" t="str">
        <f t="shared" si="16"/>
        <v>-</v>
      </c>
      <c r="O43" s="33" t="str">
        <f t="shared" si="17"/>
        <v>A</v>
      </c>
      <c r="P43" s="32" t="str">
        <f t="shared" si="8"/>
        <v>A</v>
      </c>
      <c r="Q43" s="34" t="str">
        <f t="shared" si="9"/>
        <v>N</v>
      </c>
    </row>
    <row r="44" spans="1:17" ht="11.25">
      <c r="A44" s="1">
        <v>199</v>
      </c>
      <c r="B44" s="1">
        <v>6250</v>
      </c>
      <c r="C44" s="51">
        <v>0.7222222222222222</v>
      </c>
      <c r="D44" s="51">
        <v>0.720138888888889</v>
      </c>
      <c r="E44" s="23" t="str">
        <f t="shared" si="11"/>
        <v>+</v>
      </c>
      <c r="F44" s="21">
        <f t="shared" si="12"/>
        <v>0.002083333333333215</v>
      </c>
      <c r="G44" s="39">
        <v>0.7224537037037037</v>
      </c>
      <c r="H44" s="39">
        <v>0.7228009259259259</v>
      </c>
      <c r="I44" s="24">
        <f t="shared" si="13"/>
        <v>0.0003472222222222765</v>
      </c>
      <c r="J44" s="24">
        <f t="shared" si="4"/>
        <v>6.944444444444444E-05</v>
      </c>
      <c r="K44" s="24">
        <f t="shared" si="14"/>
        <v>0.00041666666666672096</v>
      </c>
      <c r="L44" s="32" t="s">
        <v>5</v>
      </c>
      <c r="M44" s="33" t="str">
        <f t="shared" si="15"/>
        <v>-</v>
      </c>
      <c r="N44" s="33">
        <f t="shared" si="16"/>
        <v>0.00041666666666672096</v>
      </c>
      <c r="O44" s="33" t="str">
        <f t="shared" si="17"/>
        <v>A</v>
      </c>
      <c r="P44" s="32" t="str">
        <f t="shared" si="8"/>
        <v>N</v>
      </c>
      <c r="Q44" s="34" t="str">
        <f t="shared" si="9"/>
        <v>A</v>
      </c>
    </row>
    <row r="45" spans="1:17" ht="11.25">
      <c r="A45" s="1">
        <v>198</v>
      </c>
      <c r="B45" s="1">
        <v>6067</v>
      </c>
      <c r="C45" s="51">
        <v>0.7277777777777777</v>
      </c>
      <c r="D45" s="51">
        <v>0.725</v>
      </c>
      <c r="E45" s="23" t="str">
        <f t="shared" si="11"/>
        <v>+</v>
      </c>
      <c r="F45" s="21">
        <f t="shared" si="12"/>
        <v>0.002777777777777768</v>
      </c>
      <c r="G45" s="39">
        <v>0.7286111111111112</v>
      </c>
      <c r="H45" s="39">
        <v>0.7286574074074075</v>
      </c>
      <c r="I45" s="24">
        <f t="shared" si="13"/>
        <v>4.6296296296266526E-05</v>
      </c>
      <c r="J45" s="24">
        <f t="shared" si="4"/>
        <v>6.944444444444444E-05</v>
      </c>
      <c r="K45" s="24">
        <f t="shared" si="14"/>
        <v>0.00011574074074071097</v>
      </c>
      <c r="L45" s="32" t="s">
        <v>5</v>
      </c>
      <c r="M45" s="33" t="str">
        <f t="shared" si="15"/>
        <v>-</v>
      </c>
      <c r="N45" s="33">
        <f t="shared" si="16"/>
        <v>0.00011574074074071097</v>
      </c>
      <c r="O45" s="33" t="str">
        <f t="shared" si="17"/>
        <v>A</v>
      </c>
      <c r="P45" s="32" t="str">
        <f t="shared" si="8"/>
        <v>N</v>
      </c>
      <c r="Q45" s="34" t="str">
        <f t="shared" si="9"/>
        <v>A</v>
      </c>
    </row>
    <row r="46" spans="1:17" ht="11.25">
      <c r="A46" s="1">
        <v>196</v>
      </c>
      <c r="B46" s="1">
        <v>6244</v>
      </c>
      <c r="C46" s="51">
        <v>0.73125</v>
      </c>
      <c r="D46" s="51">
        <v>0.7305555555555556</v>
      </c>
      <c r="E46" s="23" t="str">
        <f t="shared" si="11"/>
        <v>+</v>
      </c>
      <c r="F46" s="21">
        <f t="shared" si="12"/>
        <v>0.000694444444444331</v>
      </c>
      <c r="G46" s="39">
        <v>0.7317476851851853</v>
      </c>
      <c r="H46" s="39">
        <v>0.7323495370370371</v>
      </c>
      <c r="I46" s="24">
        <f t="shared" si="13"/>
        <v>0.0006018518518517979</v>
      </c>
      <c r="J46" s="24">
        <f t="shared" si="4"/>
        <v>6.944444444444444E-05</v>
      </c>
      <c r="K46" s="24">
        <f t="shared" si="14"/>
        <v>0.0006712962962962424</v>
      </c>
      <c r="L46" s="32" t="s">
        <v>5</v>
      </c>
      <c r="M46" s="33" t="str">
        <f t="shared" si="15"/>
        <v>-</v>
      </c>
      <c r="N46" s="33">
        <f t="shared" si="16"/>
        <v>0.0006712962962962424</v>
      </c>
      <c r="O46" s="33" t="str">
        <f t="shared" si="17"/>
        <v>A</v>
      </c>
      <c r="P46" s="32" t="str">
        <f t="shared" si="8"/>
        <v>N</v>
      </c>
      <c r="Q46" s="34" t="str">
        <f t="shared" si="9"/>
        <v>A</v>
      </c>
    </row>
    <row r="47" spans="1:17" ht="11.25">
      <c r="A47" s="1">
        <v>192</v>
      </c>
      <c r="B47" s="1">
        <v>3465</v>
      </c>
      <c r="C47" s="51">
        <v>0.7333333333333334</v>
      </c>
      <c r="D47" s="51">
        <v>0.7319444444444444</v>
      </c>
      <c r="E47" s="23" t="str">
        <f t="shared" si="11"/>
        <v>+</v>
      </c>
      <c r="F47" s="21">
        <f t="shared" si="12"/>
        <v>0.001388888888888995</v>
      </c>
      <c r="G47" s="39">
        <v>0.7335185185185185</v>
      </c>
      <c r="H47" s="39">
        <v>0.7340972222222222</v>
      </c>
      <c r="I47" s="24">
        <f t="shared" si="13"/>
        <v>0.0005787037037037202</v>
      </c>
      <c r="J47" s="24">
        <f t="shared" si="4"/>
        <v>6.944444444444444E-05</v>
      </c>
      <c r="K47" s="24">
        <f t="shared" si="14"/>
        <v>0.0006481481481481646</v>
      </c>
      <c r="L47" s="32" t="s">
        <v>5</v>
      </c>
      <c r="M47" s="33" t="str">
        <f t="shared" si="15"/>
        <v>-</v>
      </c>
      <c r="N47" s="33">
        <f t="shared" si="16"/>
        <v>0.0006481481481481646</v>
      </c>
      <c r="O47" s="33" t="str">
        <f t="shared" si="17"/>
        <v>A</v>
      </c>
      <c r="P47" s="32" t="str">
        <f t="shared" si="8"/>
        <v>N</v>
      </c>
      <c r="Q47" s="34" t="str">
        <f t="shared" si="9"/>
        <v>A</v>
      </c>
    </row>
    <row r="48" spans="1:17" ht="11.25">
      <c r="A48" s="1">
        <v>199</v>
      </c>
      <c r="B48" s="1">
        <v>6212</v>
      </c>
      <c r="C48" s="51">
        <v>0.7340277777777778</v>
      </c>
      <c r="D48" s="51">
        <v>0.7340277777777778</v>
      </c>
      <c r="E48" s="23" t="str">
        <f t="shared" si="11"/>
        <v>+</v>
      </c>
      <c r="F48" s="21">
        <f t="shared" si="12"/>
        <v>0</v>
      </c>
      <c r="G48" s="39">
        <v>0.7346875</v>
      </c>
      <c r="H48" s="39">
        <v>0.735</v>
      </c>
      <c r="I48" s="24">
        <f t="shared" si="13"/>
        <v>0.00031249999999993783</v>
      </c>
      <c r="J48" s="24">
        <f t="shared" si="4"/>
        <v>6.944444444444444E-05</v>
      </c>
      <c r="K48" s="24">
        <f t="shared" si="14"/>
        <v>0.0003819444444443823</v>
      </c>
      <c r="L48" s="32" t="s">
        <v>5</v>
      </c>
      <c r="M48" s="33" t="str">
        <f t="shared" si="15"/>
        <v>-</v>
      </c>
      <c r="N48" s="33">
        <f t="shared" si="16"/>
        <v>0.0003819444444443823</v>
      </c>
      <c r="O48" s="33" t="str">
        <f t="shared" si="17"/>
        <v>A</v>
      </c>
      <c r="P48" s="32" t="str">
        <f t="shared" si="8"/>
        <v>N</v>
      </c>
      <c r="Q48" s="34" t="str">
        <f t="shared" si="9"/>
        <v>A</v>
      </c>
    </row>
    <row r="49" spans="1:17" ht="11.25">
      <c r="A49" s="1">
        <v>197</v>
      </c>
      <c r="B49" s="1">
        <v>7348</v>
      </c>
      <c r="C49" s="51">
        <v>0.7347222222222222</v>
      </c>
      <c r="D49" s="51">
        <v>0.7340277777777778</v>
      </c>
      <c r="E49" s="23" t="str">
        <f t="shared" si="11"/>
        <v>+</v>
      </c>
      <c r="F49" s="21">
        <f t="shared" si="12"/>
        <v>0.000694444444444331</v>
      </c>
      <c r="G49" s="39">
        <v>0.7353356481481481</v>
      </c>
      <c r="H49" s="39">
        <v>0.7358564814814814</v>
      </c>
      <c r="I49" s="24">
        <f t="shared" si="13"/>
        <v>0.0005208333333333037</v>
      </c>
      <c r="J49" s="24">
        <f t="shared" si="4"/>
        <v>6.944444444444444E-05</v>
      </c>
      <c r="K49" s="24">
        <f t="shared" si="14"/>
        <v>0.0005902777777777482</v>
      </c>
      <c r="L49" s="32" t="s">
        <v>5</v>
      </c>
      <c r="M49" s="33" t="str">
        <f t="shared" si="15"/>
        <v>-</v>
      </c>
      <c r="N49" s="33">
        <f t="shared" si="16"/>
        <v>0.0005902777777777482</v>
      </c>
      <c r="O49" s="33" t="str">
        <f t="shared" si="17"/>
        <v>A</v>
      </c>
      <c r="P49" s="32" t="str">
        <f t="shared" si="8"/>
        <v>N</v>
      </c>
      <c r="Q49" s="34" t="str">
        <f t="shared" si="9"/>
        <v>A</v>
      </c>
    </row>
    <row r="50" spans="1:17" ht="11.25">
      <c r="A50" s="1">
        <v>198</v>
      </c>
      <c r="B50" s="1">
        <v>6308</v>
      </c>
      <c r="C50" s="51">
        <v>0.7395833333333334</v>
      </c>
      <c r="D50" s="51">
        <v>0.7388888888888889</v>
      </c>
      <c r="E50" s="23" t="str">
        <f t="shared" si="11"/>
        <v>+</v>
      </c>
      <c r="F50" s="21">
        <f t="shared" si="12"/>
        <v>0.000694444444444442</v>
      </c>
      <c r="G50" s="39">
        <v>0.74</v>
      </c>
      <c r="H50" s="39">
        <v>0.7402199074074075</v>
      </c>
      <c r="I50" s="24">
        <f t="shared" si="13"/>
        <v>0.0002199074074075158</v>
      </c>
      <c r="J50" s="24">
        <f t="shared" si="4"/>
        <v>6.944444444444444E-05</v>
      </c>
      <c r="K50" s="24">
        <f t="shared" si="14"/>
        <v>0.00028935185185196026</v>
      </c>
      <c r="L50" s="38" t="s">
        <v>6</v>
      </c>
      <c r="M50" s="33">
        <f t="shared" si="15"/>
        <v>0.00028935185185196026</v>
      </c>
      <c r="N50" s="33" t="str">
        <f t="shared" si="16"/>
        <v>-</v>
      </c>
      <c r="O50" s="33" t="str">
        <f t="shared" si="17"/>
        <v>A</v>
      </c>
      <c r="P50" s="32" t="str">
        <f t="shared" si="8"/>
        <v>A</v>
      </c>
      <c r="Q50" s="34" t="str">
        <f t="shared" si="9"/>
        <v>N</v>
      </c>
    </row>
    <row r="51" spans="1:17" ht="11.25">
      <c r="A51" s="1">
        <v>192</v>
      </c>
      <c r="B51" s="1">
        <v>4011</v>
      </c>
      <c r="C51" s="51">
        <v>0.7465277777777778</v>
      </c>
      <c r="D51" s="51">
        <v>0.7458333333333332</v>
      </c>
      <c r="E51" s="23" t="str">
        <f t="shared" si="11"/>
        <v>+</v>
      </c>
      <c r="F51" s="21">
        <f t="shared" si="12"/>
        <v>0.000694444444444553</v>
      </c>
      <c r="G51" s="39">
        <v>0.7467708333333333</v>
      </c>
      <c r="H51" s="39">
        <v>0.7467708333333333</v>
      </c>
      <c r="I51" s="24">
        <f t="shared" si="13"/>
        <v>0</v>
      </c>
      <c r="J51" s="24">
        <f t="shared" si="4"/>
        <v>0</v>
      </c>
      <c r="K51" s="24">
        <f t="shared" si="14"/>
        <v>0</v>
      </c>
      <c r="L51" s="38" t="s">
        <v>6</v>
      </c>
      <c r="M51" s="33">
        <f t="shared" si="15"/>
        <v>0</v>
      </c>
      <c r="N51" s="33" t="str">
        <f t="shared" si="16"/>
        <v>-</v>
      </c>
      <c r="O51" s="33" t="str">
        <f t="shared" si="17"/>
        <v>N</v>
      </c>
      <c r="P51" s="32" t="str">
        <f t="shared" si="8"/>
        <v>N</v>
      </c>
      <c r="Q51" s="34" t="str">
        <f t="shared" si="9"/>
        <v>N</v>
      </c>
    </row>
    <row r="52" spans="1:17" ht="11.25">
      <c r="A52" s="1">
        <v>196</v>
      </c>
      <c r="B52" s="1">
        <v>4307</v>
      </c>
      <c r="C52" s="51">
        <v>0.7465277777777778</v>
      </c>
      <c r="D52" s="51">
        <v>0.7444444444444445</v>
      </c>
      <c r="E52" s="23" t="str">
        <f t="shared" si="11"/>
        <v>+</v>
      </c>
      <c r="F52" s="21">
        <f t="shared" si="12"/>
        <v>0.002083333333333326</v>
      </c>
      <c r="G52" s="39">
        <v>0.7469675925925926</v>
      </c>
      <c r="H52" s="39">
        <v>0.7473842592592592</v>
      </c>
      <c r="I52" s="24">
        <f t="shared" si="13"/>
        <v>0.0004166666666666208</v>
      </c>
      <c r="J52" s="24">
        <f t="shared" si="4"/>
        <v>6.944444444444444E-05</v>
      </c>
      <c r="K52" s="24">
        <f t="shared" si="14"/>
        <v>0.00048611111111106524</v>
      </c>
      <c r="L52" s="38" t="s">
        <v>6</v>
      </c>
      <c r="M52" s="33">
        <f t="shared" si="15"/>
        <v>0.00048611111111106524</v>
      </c>
      <c r="N52" s="33" t="str">
        <f t="shared" si="16"/>
        <v>-</v>
      </c>
      <c r="O52" s="33" t="str">
        <f t="shared" si="17"/>
        <v>A</v>
      </c>
      <c r="P52" s="32" t="str">
        <f t="shared" si="8"/>
        <v>A</v>
      </c>
      <c r="Q52" s="34" t="str">
        <f t="shared" si="9"/>
        <v>N</v>
      </c>
    </row>
    <row r="53" spans="1:18" ht="11.25">
      <c r="A53" s="10">
        <v>199</v>
      </c>
      <c r="B53" s="10">
        <v>6204</v>
      </c>
      <c r="C53" s="25">
        <v>0.7493055555555556</v>
      </c>
      <c r="D53" s="25">
        <v>0.7479166666666667</v>
      </c>
      <c r="E53" s="27" t="str">
        <f t="shared" si="11"/>
        <v>+</v>
      </c>
      <c r="F53" s="25">
        <f t="shared" si="12"/>
        <v>0.001388888888888884</v>
      </c>
      <c r="G53" s="40">
        <v>0.7500578703703704</v>
      </c>
      <c r="H53" s="40">
        <v>0.7500578703703704</v>
      </c>
      <c r="I53" s="28">
        <f t="shared" si="13"/>
        <v>0</v>
      </c>
      <c r="J53" s="28">
        <f t="shared" si="4"/>
        <v>0</v>
      </c>
      <c r="K53" s="28">
        <f t="shared" si="14"/>
        <v>0</v>
      </c>
      <c r="L53" s="35" t="s">
        <v>5</v>
      </c>
      <c r="M53" s="36" t="str">
        <f t="shared" si="15"/>
        <v>-</v>
      </c>
      <c r="N53" s="36">
        <f t="shared" si="16"/>
        <v>0</v>
      </c>
      <c r="O53" s="36" t="str">
        <f t="shared" si="17"/>
        <v>N</v>
      </c>
      <c r="P53" s="35" t="str">
        <f t="shared" si="8"/>
        <v>N</v>
      </c>
      <c r="Q53" s="37" t="str">
        <f t="shared" si="9"/>
        <v>N</v>
      </c>
      <c r="R53" s="60">
        <f>AVERAGE(F34:F53)</f>
        <v>0.0011574074074074032</v>
      </c>
    </row>
    <row r="54" spans="1:17" ht="11.25">
      <c r="A54" s="1">
        <v>199</v>
      </c>
      <c r="B54" s="1">
        <v>6326</v>
      </c>
      <c r="C54" s="51">
        <v>0.6722222222222222</v>
      </c>
      <c r="D54" s="51">
        <v>0.6701388888888888</v>
      </c>
      <c r="E54" s="23" t="str">
        <f t="shared" si="11"/>
        <v>+</v>
      </c>
      <c r="F54" s="21">
        <f t="shared" si="12"/>
        <v>0.002083333333333326</v>
      </c>
      <c r="K54" s="24">
        <v>0.00015046296296296297</v>
      </c>
      <c r="L54" s="38" t="s">
        <v>6</v>
      </c>
      <c r="M54" s="33">
        <f aca="true" t="shared" si="18" ref="M54:M77">IF(L54="A",K54,"-")</f>
        <v>0.00015046296296296297</v>
      </c>
      <c r="N54" s="33" t="str">
        <f aca="true" t="shared" si="19" ref="N54:N77">IF(L54="N",K54,"-")</f>
        <v>-</v>
      </c>
      <c r="O54" s="33" t="str">
        <f aca="true" t="shared" si="20" ref="O54:O77">IF(K54&gt;0,"A","N")</f>
        <v>A</v>
      </c>
      <c r="P54" s="32" t="str">
        <f aca="true" t="shared" si="21" ref="P54:P77">IF(OR(M54="-",M54=0),"N","A")</f>
        <v>A</v>
      </c>
      <c r="Q54" s="34" t="str">
        <f aca="true" t="shared" si="22" ref="Q54:Q77">IF(OR(N54="-",N54=0),"N","A")</f>
        <v>N</v>
      </c>
    </row>
    <row r="55" spans="1:17" ht="11.25">
      <c r="A55" s="1">
        <v>196</v>
      </c>
      <c r="B55" s="1">
        <v>6115</v>
      </c>
      <c r="C55" s="51">
        <v>0.6756944444444444</v>
      </c>
      <c r="D55" s="51">
        <v>0.6729166666666666</v>
      </c>
      <c r="E55" s="23" t="str">
        <f t="shared" si="11"/>
        <v>+</v>
      </c>
      <c r="F55" s="21">
        <f t="shared" si="12"/>
        <v>0.002777777777777768</v>
      </c>
      <c r="K55" s="24">
        <v>0</v>
      </c>
      <c r="L55" s="32" t="s">
        <v>5</v>
      </c>
      <c r="M55" s="33" t="str">
        <f t="shared" si="18"/>
        <v>-</v>
      </c>
      <c r="N55" s="33">
        <f t="shared" si="19"/>
        <v>0</v>
      </c>
      <c r="O55" s="33" t="str">
        <f t="shared" si="20"/>
        <v>N</v>
      </c>
      <c r="P55" s="32" t="str">
        <f t="shared" si="21"/>
        <v>N</v>
      </c>
      <c r="Q55" s="34" t="str">
        <f t="shared" si="22"/>
        <v>N</v>
      </c>
    </row>
    <row r="56" spans="1:17" ht="11.25">
      <c r="A56" s="1">
        <v>198</v>
      </c>
      <c r="B56" s="1">
        <v>6211</v>
      </c>
      <c r="C56" s="51">
        <v>0.6763888888888889</v>
      </c>
      <c r="D56" s="51">
        <v>0.6763888888888889</v>
      </c>
      <c r="E56" s="23" t="str">
        <f t="shared" si="11"/>
        <v>+</v>
      </c>
      <c r="F56" s="21">
        <f t="shared" si="12"/>
        <v>0</v>
      </c>
      <c r="K56" s="24">
        <v>0.0002199074074074074</v>
      </c>
      <c r="L56" s="32" t="s">
        <v>5</v>
      </c>
      <c r="M56" s="33" t="str">
        <f t="shared" si="18"/>
        <v>-</v>
      </c>
      <c r="N56" s="33">
        <f t="shared" si="19"/>
        <v>0.0002199074074074074</v>
      </c>
      <c r="O56" s="33" t="str">
        <f t="shared" si="20"/>
        <v>A</v>
      </c>
      <c r="P56" s="32" t="str">
        <f t="shared" si="21"/>
        <v>N</v>
      </c>
      <c r="Q56" s="34" t="str">
        <f t="shared" si="22"/>
        <v>A</v>
      </c>
    </row>
    <row r="57" spans="1:18" ht="11.25">
      <c r="A57" s="1">
        <v>192</v>
      </c>
      <c r="B57" s="1">
        <v>3405</v>
      </c>
      <c r="C57" s="51">
        <v>0.6777777777777777</v>
      </c>
      <c r="D57" s="51">
        <v>0.675</v>
      </c>
      <c r="E57" s="23" t="str">
        <f t="shared" si="11"/>
        <v>+</v>
      </c>
      <c r="F57" s="21">
        <f t="shared" si="12"/>
        <v>0.002777777777777657</v>
      </c>
      <c r="K57" s="24"/>
      <c r="Q57" s="8"/>
      <c r="R57" s="1" t="s">
        <v>31</v>
      </c>
    </row>
    <row r="58" spans="1:18" ht="11.25">
      <c r="A58" s="1">
        <v>197</v>
      </c>
      <c r="B58" s="1">
        <v>3295</v>
      </c>
      <c r="C58" s="51">
        <v>0.6784722222222223</v>
      </c>
      <c r="D58" s="51">
        <v>0.6715277777777778</v>
      </c>
      <c r="E58" s="23" t="str">
        <f t="shared" si="11"/>
        <v>+</v>
      </c>
      <c r="F58" s="21">
        <f t="shared" si="12"/>
        <v>0.00694444444444442</v>
      </c>
      <c r="K58" s="24"/>
      <c r="Q58" s="8"/>
      <c r="R58" s="1" t="s">
        <v>31</v>
      </c>
    </row>
    <row r="59" spans="1:17" ht="11.25">
      <c r="A59" s="1">
        <v>199</v>
      </c>
      <c r="B59" s="1">
        <v>6306</v>
      </c>
      <c r="C59" s="51">
        <v>0.6826388888888889</v>
      </c>
      <c r="D59" s="51">
        <v>0.6805555555555555</v>
      </c>
      <c r="E59" s="23" t="str">
        <f t="shared" si="11"/>
        <v>+</v>
      </c>
      <c r="F59" s="21">
        <f t="shared" si="12"/>
        <v>0.002083333333333437</v>
      </c>
      <c r="K59" s="24">
        <v>0.0004050925925925926</v>
      </c>
      <c r="L59" s="38" t="s">
        <v>6</v>
      </c>
      <c r="M59" s="33">
        <f t="shared" si="18"/>
        <v>0.0004050925925925926</v>
      </c>
      <c r="N59" s="33" t="str">
        <f t="shared" si="19"/>
        <v>-</v>
      </c>
      <c r="O59" s="33" t="str">
        <f t="shared" si="20"/>
        <v>A</v>
      </c>
      <c r="P59" s="32" t="str">
        <f t="shared" si="21"/>
        <v>A</v>
      </c>
      <c r="Q59" s="34" t="str">
        <f t="shared" si="22"/>
        <v>N</v>
      </c>
    </row>
    <row r="60" spans="1:17" ht="11.25">
      <c r="A60" s="1">
        <v>196</v>
      </c>
      <c r="B60" s="1">
        <v>6297</v>
      </c>
      <c r="C60" s="51">
        <v>0.6833333333333332</v>
      </c>
      <c r="D60" s="51">
        <v>0.6833333333333332</v>
      </c>
      <c r="E60" s="23" t="str">
        <f t="shared" si="11"/>
        <v>+</v>
      </c>
      <c r="F60" s="21">
        <f t="shared" si="12"/>
        <v>0</v>
      </c>
      <c r="K60" s="24">
        <v>0.00020833333333333335</v>
      </c>
      <c r="L60" s="38" t="s">
        <v>6</v>
      </c>
      <c r="M60" s="33">
        <f t="shared" si="18"/>
        <v>0.00020833333333333335</v>
      </c>
      <c r="N60" s="33" t="str">
        <f t="shared" si="19"/>
        <v>-</v>
      </c>
      <c r="O60" s="33" t="str">
        <f t="shared" si="20"/>
        <v>A</v>
      </c>
      <c r="P60" s="32" t="str">
        <f t="shared" si="21"/>
        <v>A</v>
      </c>
      <c r="Q60" s="34" t="str">
        <f t="shared" si="22"/>
        <v>N</v>
      </c>
    </row>
    <row r="61" spans="1:17" ht="11.25">
      <c r="A61" s="1">
        <v>198</v>
      </c>
      <c r="B61" s="1">
        <v>6514</v>
      </c>
      <c r="C61" s="51">
        <v>0.688888888888889</v>
      </c>
      <c r="D61" s="51">
        <v>0.6868055555555556</v>
      </c>
      <c r="E61" s="23" t="str">
        <f t="shared" si="11"/>
        <v>+</v>
      </c>
      <c r="F61" s="21">
        <f t="shared" si="12"/>
        <v>0.002083333333333437</v>
      </c>
      <c r="K61" s="24">
        <v>0.0004050925925925926</v>
      </c>
      <c r="L61" s="32" t="s">
        <v>5</v>
      </c>
      <c r="M61" s="33" t="str">
        <f t="shared" si="18"/>
        <v>-</v>
      </c>
      <c r="N61" s="33">
        <f t="shared" si="19"/>
        <v>0.0004050925925925926</v>
      </c>
      <c r="O61" s="33" t="str">
        <f t="shared" si="20"/>
        <v>A</v>
      </c>
      <c r="P61" s="32" t="str">
        <f t="shared" si="21"/>
        <v>N</v>
      </c>
      <c r="Q61" s="34" t="str">
        <f t="shared" si="22"/>
        <v>A</v>
      </c>
    </row>
    <row r="62" spans="1:17" ht="11.25">
      <c r="A62" s="1">
        <v>192</v>
      </c>
      <c r="B62" s="1">
        <v>5803</v>
      </c>
      <c r="C62" s="51">
        <v>0.6895833333333333</v>
      </c>
      <c r="D62" s="51">
        <v>0.6854166666666667</v>
      </c>
      <c r="E62" s="23" t="str">
        <f t="shared" si="11"/>
        <v>+</v>
      </c>
      <c r="F62" s="21">
        <f t="shared" si="12"/>
        <v>0.004166666666666652</v>
      </c>
      <c r="K62" s="24">
        <v>0.0002893518518518519</v>
      </c>
      <c r="L62" s="32" t="s">
        <v>5</v>
      </c>
      <c r="M62" s="33" t="str">
        <f t="shared" si="18"/>
        <v>-</v>
      </c>
      <c r="N62" s="33">
        <f t="shared" si="19"/>
        <v>0.0002893518518518519</v>
      </c>
      <c r="O62" s="33" t="str">
        <f t="shared" si="20"/>
        <v>A</v>
      </c>
      <c r="P62" s="32" t="str">
        <f t="shared" si="21"/>
        <v>N</v>
      </c>
      <c r="Q62" s="34" t="str">
        <f t="shared" si="22"/>
        <v>A</v>
      </c>
    </row>
    <row r="63" spans="1:17" ht="11.25">
      <c r="A63" s="1">
        <v>199</v>
      </c>
      <c r="B63" s="1">
        <v>6212</v>
      </c>
      <c r="C63" s="51">
        <v>0.69375</v>
      </c>
      <c r="D63" s="51">
        <v>0.6909722222222222</v>
      </c>
      <c r="E63" s="23" t="str">
        <f t="shared" si="11"/>
        <v>+</v>
      </c>
      <c r="F63" s="21">
        <f t="shared" si="12"/>
        <v>0.002777777777777768</v>
      </c>
      <c r="K63" s="24">
        <v>0.000775462962962963</v>
      </c>
      <c r="L63" s="32" t="s">
        <v>5</v>
      </c>
      <c r="M63" s="33" t="str">
        <f t="shared" si="18"/>
        <v>-</v>
      </c>
      <c r="N63" s="33">
        <f t="shared" si="19"/>
        <v>0.000775462962962963</v>
      </c>
      <c r="O63" s="33" t="str">
        <f t="shared" si="20"/>
        <v>A</v>
      </c>
      <c r="P63" s="32" t="str">
        <f t="shared" si="21"/>
        <v>N</v>
      </c>
      <c r="Q63" s="34" t="str">
        <f t="shared" si="22"/>
        <v>A</v>
      </c>
    </row>
    <row r="64" spans="1:17" ht="11.25">
      <c r="A64" s="1">
        <v>196</v>
      </c>
      <c r="B64" s="1">
        <v>6293</v>
      </c>
      <c r="C64" s="51">
        <v>0.6965277777777777</v>
      </c>
      <c r="D64" s="51">
        <v>0.69375</v>
      </c>
      <c r="E64" s="23" t="str">
        <f t="shared" si="11"/>
        <v>+</v>
      </c>
      <c r="F64" s="21">
        <f t="shared" si="12"/>
        <v>0.002777777777777768</v>
      </c>
      <c r="K64" s="24">
        <v>0.0005208333333333333</v>
      </c>
      <c r="L64" s="38" t="s">
        <v>6</v>
      </c>
      <c r="M64" s="33">
        <f t="shared" si="18"/>
        <v>0.0005208333333333333</v>
      </c>
      <c r="N64" s="33" t="str">
        <f t="shared" si="19"/>
        <v>-</v>
      </c>
      <c r="O64" s="33" t="str">
        <f t="shared" si="20"/>
        <v>A</v>
      </c>
      <c r="P64" s="32" t="str">
        <f t="shared" si="21"/>
        <v>A</v>
      </c>
      <c r="Q64" s="34" t="str">
        <f t="shared" si="22"/>
        <v>N</v>
      </c>
    </row>
    <row r="65" spans="1:17" ht="11.25">
      <c r="A65" s="1">
        <v>198</v>
      </c>
      <c r="B65" s="1">
        <v>6305</v>
      </c>
      <c r="C65" s="51">
        <v>0.6986111111111111</v>
      </c>
      <c r="D65" s="51">
        <v>0.6972222222222223</v>
      </c>
      <c r="E65" s="23" t="str">
        <f t="shared" si="11"/>
        <v>+</v>
      </c>
      <c r="F65" s="21">
        <f t="shared" si="12"/>
        <v>0.001388888888888773</v>
      </c>
      <c r="K65" s="24">
        <v>5.7870370370370366E-05</v>
      </c>
      <c r="L65" s="38" t="s">
        <v>6</v>
      </c>
      <c r="M65" s="33">
        <f t="shared" si="18"/>
        <v>5.7870370370370366E-05</v>
      </c>
      <c r="N65" s="33" t="str">
        <f t="shared" si="19"/>
        <v>-</v>
      </c>
      <c r="O65" s="33" t="str">
        <f t="shared" si="20"/>
        <v>A</v>
      </c>
      <c r="P65" s="32" t="str">
        <f t="shared" si="21"/>
        <v>A</v>
      </c>
      <c r="Q65" s="34" t="str">
        <f t="shared" si="22"/>
        <v>N</v>
      </c>
    </row>
    <row r="66" spans="1:17" ht="11.25">
      <c r="A66" s="1">
        <v>192</v>
      </c>
      <c r="B66" s="1">
        <v>3372</v>
      </c>
      <c r="C66" s="51">
        <v>0.7</v>
      </c>
      <c r="D66" s="51">
        <v>0.6958333333333333</v>
      </c>
      <c r="E66" s="23" t="str">
        <f t="shared" si="11"/>
        <v>+</v>
      </c>
      <c r="F66" s="21">
        <f t="shared" si="12"/>
        <v>0.004166666666666652</v>
      </c>
      <c r="K66" s="24">
        <v>0.0004629629629629629</v>
      </c>
      <c r="L66" s="38" t="s">
        <v>6</v>
      </c>
      <c r="M66" s="33">
        <f t="shared" si="18"/>
        <v>0.0004629629629629629</v>
      </c>
      <c r="N66" s="33" t="str">
        <f t="shared" si="19"/>
        <v>-</v>
      </c>
      <c r="O66" s="33" t="str">
        <f t="shared" si="20"/>
        <v>A</v>
      </c>
      <c r="P66" s="32" t="str">
        <f t="shared" si="21"/>
        <v>A</v>
      </c>
      <c r="Q66" s="34" t="str">
        <f t="shared" si="22"/>
        <v>N</v>
      </c>
    </row>
    <row r="67" spans="1:17" ht="11.25">
      <c r="A67" s="1">
        <v>197</v>
      </c>
      <c r="B67" s="1">
        <v>5760</v>
      </c>
      <c r="C67" s="51">
        <v>0.7013888888888888</v>
      </c>
      <c r="D67" s="51">
        <v>0.6923611111111111</v>
      </c>
      <c r="E67" s="23" t="str">
        <f t="shared" si="11"/>
        <v>+</v>
      </c>
      <c r="F67" s="21">
        <f t="shared" si="12"/>
        <v>0.009027777777777746</v>
      </c>
      <c r="K67" s="24">
        <v>0.0005787037037037038</v>
      </c>
      <c r="L67" s="32" t="s">
        <v>5</v>
      </c>
      <c r="M67" s="33" t="str">
        <f t="shared" si="18"/>
        <v>-</v>
      </c>
      <c r="N67" s="33">
        <f t="shared" si="19"/>
        <v>0.0005787037037037038</v>
      </c>
      <c r="O67" s="33" t="str">
        <f t="shared" si="20"/>
        <v>A</v>
      </c>
      <c r="P67" s="32" t="str">
        <f t="shared" si="21"/>
        <v>N</v>
      </c>
      <c r="Q67" s="34" t="str">
        <f t="shared" si="22"/>
        <v>A</v>
      </c>
    </row>
    <row r="68" spans="1:17" ht="11.25">
      <c r="A68" s="1">
        <v>199</v>
      </c>
      <c r="B68" s="1">
        <v>6147</v>
      </c>
      <c r="C68" s="51">
        <v>0.7104166666666667</v>
      </c>
      <c r="D68" s="51">
        <v>0.7013888888888888</v>
      </c>
      <c r="E68" s="23" t="str">
        <f t="shared" si="11"/>
        <v>+</v>
      </c>
      <c r="F68" s="21">
        <f t="shared" si="12"/>
        <v>0.009027777777777857</v>
      </c>
      <c r="K68" s="24">
        <v>6.944444444444444E-05</v>
      </c>
      <c r="L68" s="32" t="s">
        <v>5</v>
      </c>
      <c r="M68" s="33" t="str">
        <f t="shared" si="18"/>
        <v>-</v>
      </c>
      <c r="N68" s="33">
        <f t="shared" si="19"/>
        <v>6.944444444444444E-05</v>
      </c>
      <c r="O68" s="33" t="str">
        <f t="shared" si="20"/>
        <v>A</v>
      </c>
      <c r="P68" s="32" t="str">
        <f t="shared" si="21"/>
        <v>N</v>
      </c>
      <c r="Q68" s="34" t="str">
        <f t="shared" si="22"/>
        <v>A</v>
      </c>
    </row>
    <row r="69" spans="1:17" ht="11.25">
      <c r="A69" s="1">
        <v>198</v>
      </c>
      <c r="B69" s="1">
        <v>6232</v>
      </c>
      <c r="C69" s="51">
        <v>0.7104166666666667</v>
      </c>
      <c r="D69" s="51">
        <v>0.7076388888888889</v>
      </c>
      <c r="E69" s="23" t="str">
        <f t="shared" si="11"/>
        <v>+</v>
      </c>
      <c r="F69" s="21">
        <f t="shared" si="12"/>
        <v>0.002777777777777768</v>
      </c>
      <c r="K69" s="24">
        <v>0.0001388888888888889</v>
      </c>
      <c r="L69" s="32" t="s">
        <v>5</v>
      </c>
      <c r="M69" s="33" t="str">
        <f t="shared" si="18"/>
        <v>-</v>
      </c>
      <c r="N69" s="33">
        <f t="shared" si="19"/>
        <v>0.0001388888888888889</v>
      </c>
      <c r="O69" s="33" t="str">
        <f t="shared" si="20"/>
        <v>A</v>
      </c>
      <c r="P69" s="32" t="str">
        <f t="shared" si="21"/>
        <v>N</v>
      </c>
      <c r="Q69" s="34" t="str">
        <f t="shared" si="22"/>
        <v>A</v>
      </c>
    </row>
    <row r="70" spans="1:17" ht="11.25">
      <c r="A70" s="1">
        <v>196</v>
      </c>
      <c r="B70" s="1">
        <v>6300</v>
      </c>
      <c r="C70" s="51">
        <v>0.7104166666666667</v>
      </c>
      <c r="D70" s="51">
        <v>0.7041666666666666</v>
      </c>
      <c r="E70" s="23" t="str">
        <f t="shared" si="11"/>
        <v>+</v>
      </c>
      <c r="F70" s="21">
        <f t="shared" si="12"/>
        <v>0.006250000000000089</v>
      </c>
      <c r="K70" s="24">
        <v>0.0004050925925925926</v>
      </c>
      <c r="L70" s="38" t="s">
        <v>6</v>
      </c>
      <c r="M70" s="33">
        <f t="shared" si="18"/>
        <v>0.0004050925925925926</v>
      </c>
      <c r="N70" s="33" t="str">
        <f t="shared" si="19"/>
        <v>-</v>
      </c>
      <c r="O70" s="33" t="str">
        <f t="shared" si="20"/>
        <v>A</v>
      </c>
      <c r="P70" s="32" t="str">
        <f t="shared" si="21"/>
        <v>A</v>
      </c>
      <c r="Q70" s="34" t="str">
        <f t="shared" si="22"/>
        <v>N</v>
      </c>
    </row>
    <row r="71" spans="1:17" ht="11.25">
      <c r="A71" s="1">
        <v>192</v>
      </c>
      <c r="B71" s="1">
        <v>3403</v>
      </c>
      <c r="C71" s="51">
        <v>0.7118055555555555</v>
      </c>
      <c r="D71" s="51">
        <v>0.70625</v>
      </c>
      <c r="E71" s="23" t="str">
        <f t="shared" si="11"/>
        <v>+</v>
      </c>
      <c r="F71" s="21">
        <f t="shared" si="12"/>
        <v>0.005555555555555425</v>
      </c>
      <c r="K71" s="24">
        <v>0</v>
      </c>
      <c r="L71" s="38" t="s">
        <v>6</v>
      </c>
      <c r="M71" s="33">
        <f t="shared" si="18"/>
        <v>0</v>
      </c>
      <c r="N71" s="33" t="str">
        <f t="shared" si="19"/>
        <v>-</v>
      </c>
      <c r="O71" s="33" t="str">
        <f t="shared" si="20"/>
        <v>N</v>
      </c>
      <c r="P71" s="32" t="str">
        <f t="shared" si="21"/>
        <v>N</v>
      </c>
      <c r="Q71" s="34" t="str">
        <f t="shared" si="22"/>
        <v>N</v>
      </c>
    </row>
    <row r="72" spans="1:17" ht="11.25">
      <c r="A72" s="1">
        <v>196</v>
      </c>
      <c r="B72" s="1">
        <v>6378</v>
      </c>
      <c r="C72" s="51">
        <v>0.717361111111111</v>
      </c>
      <c r="D72" s="51">
        <v>0.7145833333333332</v>
      </c>
      <c r="E72" s="23" t="str">
        <f t="shared" si="11"/>
        <v>+</v>
      </c>
      <c r="F72" s="21">
        <f t="shared" si="12"/>
        <v>0.002777777777777768</v>
      </c>
      <c r="K72" s="24">
        <v>0</v>
      </c>
      <c r="L72" s="38" t="s">
        <v>6</v>
      </c>
      <c r="M72" s="33">
        <f t="shared" si="18"/>
        <v>0</v>
      </c>
      <c r="N72" s="33" t="str">
        <f t="shared" si="19"/>
        <v>-</v>
      </c>
      <c r="O72" s="33" t="str">
        <f t="shared" si="20"/>
        <v>N</v>
      </c>
      <c r="P72" s="32" t="str">
        <f t="shared" si="21"/>
        <v>N</v>
      </c>
      <c r="Q72" s="34" t="str">
        <f t="shared" si="22"/>
        <v>N</v>
      </c>
    </row>
    <row r="73" spans="1:17" ht="11.25">
      <c r="A73" s="1">
        <v>199</v>
      </c>
      <c r="B73" s="1">
        <v>6326</v>
      </c>
      <c r="C73" s="51">
        <v>0.717361111111111</v>
      </c>
      <c r="D73" s="51">
        <v>0.7118055555555555</v>
      </c>
      <c r="E73" s="23" t="str">
        <f t="shared" si="11"/>
        <v>+</v>
      </c>
      <c r="F73" s="21">
        <f t="shared" si="12"/>
        <v>0.005555555555555536</v>
      </c>
      <c r="K73" s="24">
        <v>0.00018518518518518518</v>
      </c>
      <c r="L73" s="38" t="s">
        <v>6</v>
      </c>
      <c r="M73" s="33">
        <f t="shared" si="18"/>
        <v>0.00018518518518518518</v>
      </c>
      <c r="N73" s="33" t="str">
        <f t="shared" si="19"/>
        <v>-</v>
      </c>
      <c r="O73" s="33" t="str">
        <f t="shared" si="20"/>
        <v>A</v>
      </c>
      <c r="P73" s="32" t="str">
        <f t="shared" si="21"/>
        <v>A</v>
      </c>
      <c r="Q73" s="34" t="str">
        <f t="shared" si="22"/>
        <v>N</v>
      </c>
    </row>
    <row r="74" spans="1:17" ht="11.25">
      <c r="A74" s="1">
        <v>197</v>
      </c>
      <c r="B74" s="1">
        <v>7153</v>
      </c>
      <c r="C74" s="51">
        <v>0.7180555555555556</v>
      </c>
      <c r="D74" s="51">
        <v>0.7131944444444445</v>
      </c>
      <c r="E74" s="23" t="str">
        <f t="shared" si="11"/>
        <v>+</v>
      </c>
      <c r="F74" s="21">
        <f t="shared" si="12"/>
        <v>0.004861111111111094</v>
      </c>
      <c r="K74" s="24">
        <v>0</v>
      </c>
      <c r="L74" s="32" t="s">
        <v>5</v>
      </c>
      <c r="M74" s="33" t="str">
        <f t="shared" si="18"/>
        <v>-</v>
      </c>
      <c r="N74" s="33">
        <f t="shared" si="19"/>
        <v>0</v>
      </c>
      <c r="O74" s="33" t="str">
        <f t="shared" si="20"/>
        <v>N</v>
      </c>
      <c r="P74" s="32" t="str">
        <f t="shared" si="21"/>
        <v>N</v>
      </c>
      <c r="Q74" s="34" t="str">
        <f t="shared" si="22"/>
        <v>N</v>
      </c>
    </row>
    <row r="75" spans="1:17" ht="11.25">
      <c r="A75" s="1">
        <v>198</v>
      </c>
      <c r="B75" s="1">
        <v>6291</v>
      </c>
      <c r="C75" s="51">
        <v>0.7208333333333333</v>
      </c>
      <c r="D75" s="51">
        <v>0.7180555555555556</v>
      </c>
      <c r="E75" s="23" t="str">
        <f t="shared" si="11"/>
        <v>+</v>
      </c>
      <c r="F75" s="21">
        <f t="shared" si="12"/>
        <v>0.002777777777777768</v>
      </c>
      <c r="K75" s="24">
        <v>0</v>
      </c>
      <c r="L75" s="38" t="s">
        <v>6</v>
      </c>
      <c r="M75" s="33">
        <f t="shared" si="18"/>
        <v>0</v>
      </c>
      <c r="N75" s="33" t="str">
        <f t="shared" si="19"/>
        <v>-</v>
      </c>
      <c r="O75" s="33" t="str">
        <f t="shared" si="20"/>
        <v>N</v>
      </c>
      <c r="P75" s="32" t="str">
        <f t="shared" si="21"/>
        <v>N</v>
      </c>
      <c r="Q75" s="34" t="str">
        <f t="shared" si="22"/>
        <v>N</v>
      </c>
    </row>
    <row r="76" spans="1:17" ht="11.25">
      <c r="A76" s="1">
        <v>199</v>
      </c>
      <c r="B76" s="1">
        <v>6306</v>
      </c>
      <c r="C76" s="51">
        <v>0.725</v>
      </c>
      <c r="D76" s="51">
        <v>0.7222222222222222</v>
      </c>
      <c r="E76" s="23" t="str">
        <f t="shared" si="11"/>
        <v>+</v>
      </c>
      <c r="F76" s="21">
        <f t="shared" si="12"/>
        <v>0.002777777777777768</v>
      </c>
      <c r="K76" s="24">
        <v>0.0010416666666666667</v>
      </c>
      <c r="L76" s="38" t="s">
        <v>6</v>
      </c>
      <c r="M76" s="33">
        <f t="shared" si="18"/>
        <v>0.0010416666666666667</v>
      </c>
      <c r="N76" s="33" t="str">
        <f t="shared" si="19"/>
        <v>-</v>
      </c>
      <c r="O76" s="33" t="str">
        <f t="shared" si="20"/>
        <v>A</v>
      </c>
      <c r="P76" s="32" t="str">
        <f t="shared" si="21"/>
        <v>A</v>
      </c>
      <c r="Q76" s="34" t="str">
        <f t="shared" si="22"/>
        <v>N</v>
      </c>
    </row>
    <row r="77" spans="1:17" ht="11.25">
      <c r="A77" s="10">
        <v>192</v>
      </c>
      <c r="B77" s="10">
        <v>3373</v>
      </c>
      <c r="C77" s="25">
        <v>0.7270833333333333</v>
      </c>
      <c r="D77" s="25">
        <v>0.7166666666666667</v>
      </c>
      <c r="E77" s="27" t="str">
        <f t="shared" si="11"/>
        <v>+</v>
      </c>
      <c r="F77" s="25">
        <f t="shared" si="12"/>
        <v>0.01041666666666663</v>
      </c>
      <c r="G77" s="10"/>
      <c r="H77" s="10"/>
      <c r="I77" s="10"/>
      <c r="J77" s="10"/>
      <c r="K77" s="28">
        <v>0.0007523148148148147</v>
      </c>
      <c r="L77" s="49" t="s">
        <v>6</v>
      </c>
      <c r="M77" s="36">
        <f t="shared" si="18"/>
        <v>0.0007523148148148147</v>
      </c>
      <c r="N77" s="36" t="str">
        <f t="shared" si="19"/>
        <v>-</v>
      </c>
      <c r="O77" s="36" t="str">
        <f t="shared" si="20"/>
        <v>A</v>
      </c>
      <c r="P77" s="35" t="str">
        <f t="shared" si="21"/>
        <v>A</v>
      </c>
      <c r="Q77" s="37" t="str">
        <f t="shared" si="22"/>
        <v>N</v>
      </c>
    </row>
    <row r="78" spans="1:17" ht="11.25">
      <c r="A78" s="1">
        <v>196</v>
      </c>
      <c r="B78" s="1">
        <v>6296</v>
      </c>
      <c r="C78" s="51">
        <v>0.6673611111111111</v>
      </c>
      <c r="D78" s="51">
        <v>0.6625</v>
      </c>
      <c r="E78" s="23" t="str">
        <f aca="true" t="shared" si="23" ref="E78:E94">IF(D78&gt;C78,"-","+")</f>
        <v>+</v>
      </c>
      <c r="F78" s="21">
        <f aca="true" t="shared" si="24" ref="F78:F94">IF(D78&gt;C78,D78-C78,C78-D78)</f>
        <v>0.004861111111111094</v>
      </c>
      <c r="G78" s="61">
        <v>0.6677083333333332</v>
      </c>
      <c r="H78" s="61">
        <v>0.6677083333333332</v>
      </c>
      <c r="I78" s="24">
        <f aca="true" t="shared" si="25" ref="I78:I94">H78-G78</f>
        <v>0</v>
      </c>
      <c r="J78" s="24">
        <f aca="true" t="shared" si="26" ref="J78:J94">IF(I78&gt;0,6/(60*60*24),0)</f>
        <v>0</v>
      </c>
      <c r="K78" s="24">
        <f aca="true" t="shared" si="27" ref="K78:K94">I78+J78</f>
        <v>0</v>
      </c>
      <c r="L78" s="38" t="s">
        <v>6</v>
      </c>
      <c r="M78" s="33">
        <f aca="true" t="shared" si="28" ref="M78:M94">IF(L78="A",K78,"-")</f>
        <v>0</v>
      </c>
      <c r="N78" s="33" t="str">
        <f aca="true" t="shared" si="29" ref="N78:N94">IF(L78="N",K78,"-")</f>
        <v>-</v>
      </c>
      <c r="O78" s="33" t="str">
        <f aca="true" t="shared" si="30" ref="O78:O94">IF(K78&gt;0,"A","N")</f>
        <v>N</v>
      </c>
      <c r="P78" s="32" t="str">
        <f aca="true" t="shared" si="31" ref="P78:P94">IF(OR(M78="-",M78=0),"N","A")</f>
        <v>N</v>
      </c>
      <c r="Q78" s="34" t="str">
        <f aca="true" t="shared" si="32" ref="Q78:Q94">IF(OR(N78="-",N78=0),"N","A")</f>
        <v>N</v>
      </c>
    </row>
    <row r="79" spans="1:17" ht="11.25">
      <c r="A79" s="1">
        <v>199</v>
      </c>
      <c r="B79" s="1">
        <v>6307</v>
      </c>
      <c r="C79" s="51">
        <v>0.66875</v>
      </c>
      <c r="D79" s="51">
        <v>0.6597222222222222</v>
      </c>
      <c r="E79" s="23" t="str">
        <f t="shared" si="23"/>
        <v>+</v>
      </c>
      <c r="F79" s="21">
        <f t="shared" si="24"/>
        <v>0.009027777777777746</v>
      </c>
      <c r="G79" s="61">
        <v>0.669224537037037</v>
      </c>
      <c r="H79" s="61">
        <v>0.6694444444444444</v>
      </c>
      <c r="I79" s="24">
        <f t="shared" si="25"/>
        <v>0.00021990740740740478</v>
      </c>
      <c r="J79" s="24">
        <f t="shared" si="26"/>
        <v>6.944444444444444E-05</v>
      </c>
      <c r="K79" s="24">
        <f t="shared" si="27"/>
        <v>0.00028935185185184923</v>
      </c>
      <c r="L79" s="38" t="s">
        <v>6</v>
      </c>
      <c r="M79" s="33">
        <f t="shared" si="28"/>
        <v>0.00028935185185184923</v>
      </c>
      <c r="N79" s="33" t="str">
        <f t="shared" si="29"/>
        <v>-</v>
      </c>
      <c r="O79" s="33" t="str">
        <f t="shared" si="30"/>
        <v>A</v>
      </c>
      <c r="P79" s="32" t="str">
        <f t="shared" si="31"/>
        <v>A</v>
      </c>
      <c r="Q79" s="34" t="str">
        <f t="shared" si="32"/>
        <v>N</v>
      </c>
    </row>
    <row r="80" spans="1:17" ht="11.25">
      <c r="A80" s="1">
        <v>192</v>
      </c>
      <c r="B80" s="1">
        <v>4010</v>
      </c>
      <c r="C80" s="51">
        <v>0.6708333333333334</v>
      </c>
      <c r="D80" s="51">
        <v>0.6645833333333333</v>
      </c>
      <c r="E80" s="23" t="str">
        <f t="shared" si="23"/>
        <v>+</v>
      </c>
      <c r="F80" s="21">
        <f t="shared" si="24"/>
        <v>0.006250000000000089</v>
      </c>
      <c r="G80" s="61">
        <v>0.6710185185185185</v>
      </c>
      <c r="H80" s="61">
        <v>0.6710185185185185</v>
      </c>
      <c r="I80" s="24">
        <f t="shared" si="25"/>
        <v>0</v>
      </c>
      <c r="J80" s="24">
        <f t="shared" si="26"/>
        <v>0</v>
      </c>
      <c r="K80" s="24">
        <f t="shared" si="27"/>
        <v>0</v>
      </c>
      <c r="L80" s="38" t="s">
        <v>6</v>
      </c>
      <c r="M80" s="33">
        <f t="shared" si="28"/>
        <v>0</v>
      </c>
      <c r="N80" s="33" t="str">
        <f t="shared" si="29"/>
        <v>-</v>
      </c>
      <c r="O80" s="33" t="str">
        <f t="shared" si="30"/>
        <v>N</v>
      </c>
      <c r="P80" s="32" t="str">
        <f t="shared" si="31"/>
        <v>N</v>
      </c>
      <c r="Q80" s="34" t="str">
        <f t="shared" si="32"/>
        <v>N</v>
      </c>
    </row>
    <row r="81" spans="1:17" ht="11.25">
      <c r="A81" s="1">
        <v>198</v>
      </c>
      <c r="B81" s="1">
        <v>6330</v>
      </c>
      <c r="C81" s="51">
        <v>0.6708333333333334</v>
      </c>
      <c r="D81" s="51">
        <v>0.6659722222222222</v>
      </c>
      <c r="E81" s="23" t="str">
        <f t="shared" si="23"/>
        <v>+</v>
      </c>
      <c r="F81" s="21">
        <f t="shared" si="24"/>
        <v>0.004861111111111205</v>
      </c>
      <c r="G81" s="61">
        <v>0.6711574074074074</v>
      </c>
      <c r="H81" s="61">
        <v>0.672337962962963</v>
      </c>
      <c r="I81" s="24">
        <f t="shared" si="25"/>
        <v>0.001180555555555629</v>
      </c>
      <c r="J81" s="24">
        <f t="shared" si="26"/>
        <v>6.944444444444444E-05</v>
      </c>
      <c r="K81" s="24">
        <f t="shared" si="27"/>
        <v>0.0012500000000000735</v>
      </c>
      <c r="L81" s="38" t="s">
        <v>6</v>
      </c>
      <c r="M81" s="33">
        <f t="shared" si="28"/>
        <v>0.0012500000000000735</v>
      </c>
      <c r="N81" s="33" t="str">
        <f t="shared" si="29"/>
        <v>-</v>
      </c>
      <c r="O81" s="33" t="str">
        <f t="shared" si="30"/>
        <v>A</v>
      </c>
      <c r="P81" s="32" t="str">
        <f t="shared" si="31"/>
        <v>A</v>
      </c>
      <c r="Q81" s="34" t="str">
        <f t="shared" si="32"/>
        <v>N</v>
      </c>
    </row>
    <row r="82" spans="1:17" ht="11.25">
      <c r="A82" s="1">
        <v>199</v>
      </c>
      <c r="B82" s="1">
        <v>6009</v>
      </c>
      <c r="C82" s="51">
        <v>0.6756944444444444</v>
      </c>
      <c r="D82" s="51">
        <v>0.6701388888888888</v>
      </c>
      <c r="E82" s="23" t="str">
        <f t="shared" si="23"/>
        <v>+</v>
      </c>
      <c r="F82" s="21">
        <f t="shared" si="24"/>
        <v>0.005555555555555536</v>
      </c>
      <c r="G82" s="61">
        <v>0.6759027777777779</v>
      </c>
      <c r="H82" s="61">
        <v>0.6759722222222222</v>
      </c>
      <c r="I82" s="24">
        <f t="shared" si="25"/>
        <v>6.944444444434428E-05</v>
      </c>
      <c r="J82" s="24">
        <f t="shared" si="26"/>
        <v>6.944444444444444E-05</v>
      </c>
      <c r="K82" s="24">
        <f t="shared" si="27"/>
        <v>0.00013888888888878874</v>
      </c>
      <c r="L82" s="38" t="s">
        <v>6</v>
      </c>
      <c r="M82" s="33">
        <f t="shared" si="28"/>
        <v>0.00013888888888878874</v>
      </c>
      <c r="N82" s="33" t="str">
        <f t="shared" si="29"/>
        <v>-</v>
      </c>
      <c r="O82" s="33" t="str">
        <f t="shared" si="30"/>
        <v>A</v>
      </c>
      <c r="P82" s="32" t="str">
        <f t="shared" si="31"/>
        <v>A</v>
      </c>
      <c r="Q82" s="34" t="str">
        <f t="shared" si="32"/>
        <v>N</v>
      </c>
    </row>
    <row r="83" spans="1:17" ht="11.25">
      <c r="A83" s="1">
        <v>196</v>
      </c>
      <c r="B83" s="1">
        <v>6239</v>
      </c>
      <c r="C83" s="51">
        <v>0.6777777777777777</v>
      </c>
      <c r="D83" s="51">
        <v>0.6729166666666666</v>
      </c>
      <c r="E83" s="23" t="str">
        <f t="shared" si="23"/>
        <v>+</v>
      </c>
      <c r="F83" s="21">
        <f t="shared" si="24"/>
        <v>0.004861111111111094</v>
      </c>
      <c r="G83" s="61">
        <v>0.6782407407407408</v>
      </c>
      <c r="H83" s="61">
        <v>0.6783101851851852</v>
      </c>
      <c r="I83" s="24">
        <f t="shared" si="25"/>
        <v>6.944444444434428E-05</v>
      </c>
      <c r="J83" s="24">
        <f t="shared" si="26"/>
        <v>6.944444444444444E-05</v>
      </c>
      <c r="K83" s="24">
        <f t="shared" si="27"/>
        <v>0.00013888888888878874</v>
      </c>
      <c r="L83" s="38" t="s">
        <v>6</v>
      </c>
      <c r="M83" s="33">
        <f t="shared" si="28"/>
        <v>0.00013888888888878874</v>
      </c>
      <c r="N83" s="33" t="str">
        <f t="shared" si="29"/>
        <v>-</v>
      </c>
      <c r="O83" s="33" t="str">
        <f t="shared" si="30"/>
        <v>A</v>
      </c>
      <c r="P83" s="32" t="str">
        <f t="shared" si="31"/>
        <v>A</v>
      </c>
      <c r="Q83" s="34" t="str">
        <f t="shared" si="32"/>
        <v>N</v>
      </c>
    </row>
    <row r="84" spans="1:17" ht="11.25">
      <c r="A84" s="1">
        <v>197</v>
      </c>
      <c r="B84" s="1">
        <v>3286</v>
      </c>
      <c r="C84" s="51">
        <v>0.6784722222222223</v>
      </c>
      <c r="D84" s="51">
        <v>0.6715277777777778</v>
      </c>
      <c r="E84" s="23" t="str">
        <f t="shared" si="23"/>
        <v>+</v>
      </c>
      <c r="F84" s="21">
        <f t="shared" si="24"/>
        <v>0.00694444444444442</v>
      </c>
      <c r="G84" s="61">
        <v>0.6790162037037036</v>
      </c>
      <c r="H84" s="61">
        <v>0.6794675925925926</v>
      </c>
      <c r="I84" s="24">
        <f t="shared" si="25"/>
        <v>0.00045138888888895945</v>
      </c>
      <c r="J84" s="24">
        <f t="shared" si="26"/>
        <v>6.944444444444444E-05</v>
      </c>
      <c r="K84" s="24">
        <f t="shared" si="27"/>
        <v>0.0005208333333334039</v>
      </c>
      <c r="L84" s="32" t="s">
        <v>5</v>
      </c>
      <c r="M84" s="33" t="str">
        <f t="shared" si="28"/>
        <v>-</v>
      </c>
      <c r="N84" s="33">
        <f t="shared" si="29"/>
        <v>0.0005208333333334039</v>
      </c>
      <c r="O84" s="33" t="str">
        <f t="shared" si="30"/>
        <v>A</v>
      </c>
      <c r="P84" s="32" t="str">
        <f t="shared" si="31"/>
        <v>N</v>
      </c>
      <c r="Q84" s="34" t="str">
        <f t="shared" si="32"/>
        <v>A</v>
      </c>
    </row>
    <row r="85" spans="1:17" ht="11.25">
      <c r="A85" s="1">
        <v>192</v>
      </c>
      <c r="B85" s="1">
        <v>3397</v>
      </c>
      <c r="C85" s="51">
        <v>0.6805555555555555</v>
      </c>
      <c r="D85" s="51">
        <v>0.675</v>
      </c>
      <c r="E85" s="23" t="str">
        <f t="shared" si="23"/>
        <v>+</v>
      </c>
      <c r="F85" s="21">
        <f t="shared" si="24"/>
        <v>0.005555555555555425</v>
      </c>
      <c r="G85" s="61">
        <v>0.680763888888889</v>
      </c>
      <c r="H85" s="61">
        <v>0.6814930555555555</v>
      </c>
      <c r="I85" s="24">
        <f t="shared" si="25"/>
        <v>0.0007291666666665586</v>
      </c>
      <c r="J85" s="24">
        <f t="shared" si="26"/>
        <v>6.944444444444444E-05</v>
      </c>
      <c r="K85" s="24">
        <f t="shared" si="27"/>
        <v>0.0007986111111110031</v>
      </c>
      <c r="L85" s="38" t="s">
        <v>6</v>
      </c>
      <c r="M85" s="33">
        <f t="shared" si="28"/>
        <v>0.0007986111111110031</v>
      </c>
      <c r="N85" s="33" t="str">
        <f t="shared" si="29"/>
        <v>-</v>
      </c>
      <c r="O85" s="33" t="str">
        <f t="shared" si="30"/>
        <v>A</v>
      </c>
      <c r="P85" s="32" t="str">
        <f t="shared" si="31"/>
        <v>A</v>
      </c>
      <c r="Q85" s="34" t="str">
        <f t="shared" si="32"/>
        <v>N</v>
      </c>
    </row>
    <row r="86" spans="1:17" ht="11.25">
      <c r="A86" s="1">
        <v>198</v>
      </c>
      <c r="B86" s="1">
        <v>6308</v>
      </c>
      <c r="C86" s="51">
        <v>0.68125</v>
      </c>
      <c r="D86" s="51">
        <v>0.6763888888888889</v>
      </c>
      <c r="E86" s="23" t="str">
        <f t="shared" si="23"/>
        <v>+</v>
      </c>
      <c r="F86" s="21">
        <f t="shared" si="24"/>
        <v>0.004861111111111094</v>
      </c>
      <c r="G86" s="61">
        <v>0.6813657407407407</v>
      </c>
      <c r="H86" s="61">
        <v>0.6815393518518519</v>
      </c>
      <c r="I86" s="24">
        <f t="shared" si="25"/>
        <v>0.00017361111111113825</v>
      </c>
      <c r="J86" s="24">
        <f t="shared" si="26"/>
        <v>6.944444444444444E-05</v>
      </c>
      <c r="K86" s="24">
        <f t="shared" si="27"/>
        <v>0.0002430555555555827</v>
      </c>
      <c r="L86" s="38" t="s">
        <v>6</v>
      </c>
      <c r="M86" s="33">
        <f t="shared" si="28"/>
        <v>0.0002430555555555827</v>
      </c>
      <c r="N86" s="33" t="str">
        <f t="shared" si="29"/>
        <v>-</v>
      </c>
      <c r="O86" s="33" t="str">
        <f t="shared" si="30"/>
        <v>A</v>
      </c>
      <c r="P86" s="32" t="str">
        <f t="shared" si="31"/>
        <v>A</v>
      </c>
      <c r="Q86" s="34" t="str">
        <f t="shared" si="32"/>
        <v>N</v>
      </c>
    </row>
    <row r="87" spans="1:17" ht="11.25">
      <c r="A87" s="1">
        <v>199</v>
      </c>
      <c r="B87" s="1">
        <v>6367</v>
      </c>
      <c r="C87" s="51">
        <v>0.6840277777777778</v>
      </c>
      <c r="D87" s="51">
        <v>0.6805555555555555</v>
      </c>
      <c r="E87" s="23" t="str">
        <f t="shared" si="23"/>
        <v>+</v>
      </c>
      <c r="F87" s="21">
        <f t="shared" si="24"/>
        <v>0.003472222222222321</v>
      </c>
      <c r="G87" s="61">
        <v>0.684375</v>
      </c>
      <c r="H87" s="61">
        <v>0.6847685185185185</v>
      </c>
      <c r="I87" s="24">
        <f t="shared" si="25"/>
        <v>0.000393518518518543</v>
      </c>
      <c r="J87" s="24">
        <f t="shared" si="26"/>
        <v>6.944444444444444E-05</v>
      </c>
      <c r="K87" s="24">
        <f t="shared" si="27"/>
        <v>0.0004629629629629875</v>
      </c>
      <c r="L87" s="32" t="s">
        <v>5</v>
      </c>
      <c r="M87" s="33" t="str">
        <f t="shared" si="28"/>
        <v>-</v>
      </c>
      <c r="N87" s="33">
        <f t="shared" si="29"/>
        <v>0.0004629629629629875</v>
      </c>
      <c r="O87" s="33" t="str">
        <f t="shared" si="30"/>
        <v>A</v>
      </c>
      <c r="P87" s="32" t="str">
        <f t="shared" si="31"/>
        <v>N</v>
      </c>
      <c r="Q87" s="34" t="str">
        <f t="shared" si="32"/>
        <v>A</v>
      </c>
    </row>
    <row r="88" spans="1:17" ht="11.25">
      <c r="A88" s="1">
        <v>196</v>
      </c>
      <c r="B88" s="1">
        <v>6297</v>
      </c>
      <c r="C88" s="51">
        <v>0.6840277777777778</v>
      </c>
      <c r="D88" s="51">
        <v>0.6833333333333332</v>
      </c>
      <c r="E88" s="23" t="str">
        <f t="shared" si="23"/>
        <v>+</v>
      </c>
      <c r="F88" s="21">
        <f t="shared" si="24"/>
        <v>0.000694444444444553</v>
      </c>
      <c r="G88" s="61">
        <v>0.684675925925926</v>
      </c>
      <c r="H88" s="61">
        <v>0.6852199074074075</v>
      </c>
      <c r="I88" s="24">
        <f t="shared" si="25"/>
        <v>0.0005439814814814925</v>
      </c>
      <c r="J88" s="24">
        <f t="shared" si="26"/>
        <v>6.944444444444444E-05</v>
      </c>
      <c r="K88" s="24">
        <f t="shared" si="27"/>
        <v>0.000613425925925937</v>
      </c>
      <c r="L88" s="38" t="s">
        <v>6</v>
      </c>
      <c r="M88" s="33">
        <f t="shared" si="28"/>
        <v>0.000613425925925937</v>
      </c>
      <c r="N88" s="33" t="str">
        <f t="shared" si="29"/>
        <v>-</v>
      </c>
      <c r="O88" s="33" t="str">
        <f t="shared" si="30"/>
        <v>A</v>
      </c>
      <c r="P88" s="32" t="str">
        <f t="shared" si="31"/>
        <v>A</v>
      </c>
      <c r="Q88" s="34" t="str">
        <f t="shared" si="32"/>
        <v>N</v>
      </c>
    </row>
    <row r="89" spans="1:17" ht="11.25">
      <c r="A89" s="1">
        <v>192</v>
      </c>
      <c r="B89" s="1">
        <v>7441</v>
      </c>
      <c r="C89" s="51">
        <v>0.6875</v>
      </c>
      <c r="D89" s="51">
        <v>0.6854166666666667</v>
      </c>
      <c r="E89" s="23" t="str">
        <f t="shared" si="23"/>
        <v>+</v>
      </c>
      <c r="F89" s="21">
        <f t="shared" si="24"/>
        <v>0.002083333333333326</v>
      </c>
      <c r="G89" s="61">
        <v>0.6877662037037037</v>
      </c>
      <c r="H89" s="61">
        <v>0.6877662037037037</v>
      </c>
      <c r="I89" s="24">
        <f t="shared" si="25"/>
        <v>0</v>
      </c>
      <c r="J89" s="24">
        <f t="shared" si="26"/>
        <v>0</v>
      </c>
      <c r="K89" s="24">
        <f t="shared" si="27"/>
        <v>0</v>
      </c>
      <c r="L89" s="38" t="s">
        <v>6</v>
      </c>
      <c r="M89" s="33">
        <f t="shared" si="28"/>
        <v>0</v>
      </c>
      <c r="N89" s="33" t="str">
        <f t="shared" si="29"/>
        <v>-</v>
      </c>
      <c r="O89" s="33" t="str">
        <f t="shared" si="30"/>
        <v>N</v>
      </c>
      <c r="P89" s="32" t="str">
        <f t="shared" si="31"/>
        <v>N</v>
      </c>
      <c r="Q89" s="34" t="str">
        <f t="shared" si="32"/>
        <v>N</v>
      </c>
    </row>
    <row r="90" spans="1:17" ht="11.25">
      <c r="A90" s="1">
        <v>198</v>
      </c>
      <c r="B90" s="1">
        <v>6512</v>
      </c>
      <c r="C90" s="51">
        <v>0.6916666666666668</v>
      </c>
      <c r="D90" s="51">
        <v>0.6868055555555556</v>
      </c>
      <c r="E90" s="23" t="str">
        <f t="shared" si="23"/>
        <v>+</v>
      </c>
      <c r="F90" s="21">
        <f t="shared" si="24"/>
        <v>0.004861111111111205</v>
      </c>
      <c r="G90" s="61">
        <v>0.6921296296296297</v>
      </c>
      <c r="H90" s="61">
        <v>0.6921412037037037</v>
      </c>
      <c r="I90" s="24">
        <f t="shared" si="25"/>
        <v>1.1574074074038876E-05</v>
      </c>
      <c r="J90" s="24">
        <f t="shared" si="26"/>
        <v>6.944444444444444E-05</v>
      </c>
      <c r="K90" s="24">
        <f t="shared" si="27"/>
        <v>8.101851851848332E-05</v>
      </c>
      <c r="L90" s="38" t="s">
        <v>6</v>
      </c>
      <c r="M90" s="33">
        <f t="shared" si="28"/>
        <v>8.101851851848332E-05</v>
      </c>
      <c r="N90" s="33" t="str">
        <f t="shared" si="29"/>
        <v>-</v>
      </c>
      <c r="O90" s="33" t="str">
        <f t="shared" si="30"/>
        <v>A</v>
      </c>
      <c r="P90" s="32" t="str">
        <f t="shared" si="31"/>
        <v>A</v>
      </c>
      <c r="Q90" s="34" t="str">
        <f t="shared" si="32"/>
        <v>N</v>
      </c>
    </row>
    <row r="91" spans="1:17" ht="11.25">
      <c r="A91" s="1">
        <v>199</v>
      </c>
      <c r="B91" s="1">
        <v>6246</v>
      </c>
      <c r="C91" s="51">
        <v>0.6979166666666666</v>
      </c>
      <c r="D91" s="51">
        <v>0.6909722222222222</v>
      </c>
      <c r="E91" s="23" t="str">
        <f t="shared" si="23"/>
        <v>+</v>
      </c>
      <c r="F91" s="21">
        <f t="shared" si="24"/>
        <v>0.00694444444444442</v>
      </c>
      <c r="G91" s="61">
        <v>0.6980671296296297</v>
      </c>
      <c r="H91" s="61">
        <v>0.6983564814814814</v>
      </c>
      <c r="I91" s="24">
        <f t="shared" si="25"/>
        <v>0.00028935185185174905</v>
      </c>
      <c r="J91" s="24">
        <f t="shared" si="26"/>
        <v>6.944444444444444E-05</v>
      </c>
      <c r="K91" s="24">
        <f t="shared" si="27"/>
        <v>0.0003587962962961935</v>
      </c>
      <c r="L91" s="38" t="s">
        <v>6</v>
      </c>
      <c r="M91" s="33">
        <f t="shared" si="28"/>
        <v>0.0003587962962961935</v>
      </c>
      <c r="N91" s="33" t="str">
        <f t="shared" si="29"/>
        <v>-</v>
      </c>
      <c r="O91" s="33" t="str">
        <f t="shared" si="30"/>
        <v>A</v>
      </c>
      <c r="P91" s="32" t="str">
        <f t="shared" si="31"/>
        <v>A</v>
      </c>
      <c r="Q91" s="34" t="str">
        <f t="shared" si="32"/>
        <v>N</v>
      </c>
    </row>
    <row r="92" spans="1:17" ht="11.25">
      <c r="A92" s="1">
        <v>196</v>
      </c>
      <c r="B92" s="1">
        <v>6375</v>
      </c>
      <c r="C92" s="51">
        <v>0.6993055555555556</v>
      </c>
      <c r="D92" s="51">
        <v>0.69375</v>
      </c>
      <c r="E92" s="23" t="str">
        <f t="shared" si="23"/>
        <v>+</v>
      </c>
      <c r="F92" s="21">
        <f t="shared" si="24"/>
        <v>0.005555555555555647</v>
      </c>
      <c r="G92" s="61">
        <v>0.699537037037037</v>
      </c>
      <c r="H92" s="61">
        <v>0.6998379629629629</v>
      </c>
      <c r="I92" s="24">
        <f t="shared" si="25"/>
        <v>0.00030092592592589895</v>
      </c>
      <c r="J92" s="24">
        <f t="shared" si="26"/>
        <v>6.944444444444444E-05</v>
      </c>
      <c r="K92" s="24">
        <f t="shared" si="27"/>
        <v>0.0003703703703703434</v>
      </c>
      <c r="L92" s="38" t="s">
        <v>6</v>
      </c>
      <c r="M92" s="33">
        <f t="shared" si="28"/>
        <v>0.0003703703703703434</v>
      </c>
      <c r="N92" s="33" t="str">
        <f t="shared" si="29"/>
        <v>-</v>
      </c>
      <c r="O92" s="33" t="str">
        <f t="shared" si="30"/>
        <v>A</v>
      </c>
      <c r="P92" s="32" t="str">
        <f t="shared" si="31"/>
        <v>A</v>
      </c>
      <c r="Q92" s="34" t="str">
        <f t="shared" si="32"/>
        <v>N</v>
      </c>
    </row>
    <row r="93" spans="1:17" ht="11.25">
      <c r="A93" s="1">
        <v>198</v>
      </c>
      <c r="B93" s="1">
        <v>6301</v>
      </c>
      <c r="C93" s="51">
        <v>0.7</v>
      </c>
      <c r="D93" s="51">
        <v>0.6972222222222223</v>
      </c>
      <c r="E93" s="23" t="str">
        <f t="shared" si="23"/>
        <v>+</v>
      </c>
      <c r="F93" s="21">
        <f t="shared" si="24"/>
        <v>0.002777777777777657</v>
      </c>
      <c r="G93" s="61">
        <v>0.7003472222222222</v>
      </c>
      <c r="H93" s="61">
        <v>0.7005555555555555</v>
      </c>
      <c r="I93" s="24">
        <f t="shared" si="25"/>
        <v>0.00020833333333325488</v>
      </c>
      <c r="J93" s="24">
        <f t="shared" si="26"/>
        <v>6.944444444444444E-05</v>
      </c>
      <c r="K93" s="24">
        <f t="shared" si="27"/>
        <v>0.00027777777777769934</v>
      </c>
      <c r="L93" s="38" t="s">
        <v>6</v>
      </c>
      <c r="M93" s="33">
        <f t="shared" si="28"/>
        <v>0.00027777777777769934</v>
      </c>
      <c r="N93" s="33" t="str">
        <f t="shared" si="29"/>
        <v>-</v>
      </c>
      <c r="O93" s="33" t="str">
        <f t="shared" si="30"/>
        <v>A</v>
      </c>
      <c r="P93" s="32" t="str">
        <f t="shared" si="31"/>
        <v>A</v>
      </c>
      <c r="Q93" s="34" t="str">
        <f t="shared" si="32"/>
        <v>N</v>
      </c>
    </row>
    <row r="94" spans="1:17" ht="11.25">
      <c r="A94" s="10">
        <v>192</v>
      </c>
      <c r="B94" s="10">
        <v>3372</v>
      </c>
      <c r="C94" s="25">
        <v>0.7013888888888888</v>
      </c>
      <c r="D94" s="25">
        <v>0.6958333333333333</v>
      </c>
      <c r="E94" s="27" t="str">
        <f t="shared" si="23"/>
        <v>+</v>
      </c>
      <c r="F94" s="25">
        <f t="shared" si="24"/>
        <v>0.005555555555555536</v>
      </c>
      <c r="G94" s="40">
        <v>0.7015277777777778</v>
      </c>
      <c r="H94" s="40">
        <v>0.7020023148148148</v>
      </c>
      <c r="I94" s="28">
        <f t="shared" si="25"/>
        <v>0.0004745370370370372</v>
      </c>
      <c r="J94" s="28">
        <f t="shared" si="26"/>
        <v>6.944444444444444E-05</v>
      </c>
      <c r="K94" s="28">
        <f t="shared" si="27"/>
        <v>0.0005439814814814817</v>
      </c>
      <c r="L94" s="49" t="s">
        <v>6</v>
      </c>
      <c r="M94" s="36">
        <f t="shared" si="28"/>
        <v>0.0005439814814814817</v>
      </c>
      <c r="N94" s="36" t="str">
        <f t="shared" si="29"/>
        <v>-</v>
      </c>
      <c r="O94" s="36" t="str">
        <f t="shared" si="30"/>
        <v>A</v>
      </c>
      <c r="P94" s="35" t="str">
        <f t="shared" si="31"/>
        <v>A</v>
      </c>
      <c r="Q94" s="37" t="str">
        <f t="shared" si="32"/>
        <v>N</v>
      </c>
    </row>
  </sheetData>
  <mergeCells count="1">
    <mergeCell ref="E11:F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9"/>
  <sheetViews>
    <sheetView workbookViewId="0" topLeftCell="A1">
      <selection activeCell="A1" sqref="A1"/>
    </sheetView>
  </sheetViews>
  <sheetFormatPr defaultColWidth="9.00390625" defaultRowHeight="12.75"/>
  <cols>
    <col min="1" max="4" width="5.75390625" style="1" customWidth="1"/>
    <col min="5" max="5" width="2.75390625" style="1" customWidth="1"/>
    <col min="6" max="6" width="4.75390625" style="1" customWidth="1"/>
    <col min="7" max="8" width="6.75390625" style="1" customWidth="1"/>
    <col min="9" max="11" width="5.75390625" style="1" customWidth="1"/>
    <col min="12" max="12" width="4.75390625" style="1" customWidth="1"/>
    <col min="13" max="14" width="6.75390625" style="1" customWidth="1"/>
    <col min="15" max="17" width="4.75390625" style="1" customWidth="1"/>
    <col min="18" max="16384" width="9.125" style="1" customWidth="1"/>
  </cols>
  <sheetData>
    <row r="1" spans="1:17" ht="24" customHeight="1">
      <c r="A1" s="52" t="str">
        <f>výsledky!A1</f>
        <v>SSZ 4.628 Branická - Modřanská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12.75">
      <c r="A2" s="56" t="str">
        <f>výsledky!A2</f>
        <v>měření účinnosti preference autobusů na světelné signalizaci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3" spans="1:17" ht="12.75">
      <c r="A3" s="2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</row>
    <row r="4" spans="1:17" ht="11.25">
      <c r="A4" s="30" t="str">
        <f>výsledky!A4</f>
        <v>Autor: Preference pražských tramvají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</row>
    <row r="5" spans="1:17" ht="11.25">
      <c r="A5" s="30" t="str">
        <f>výsledky!A5</f>
        <v>Datum: 24.7.2006, 31.7.2006, 27.9.2006, 16.11.2006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</row>
    <row r="6" spans="1:17" ht="23.25" customHeight="1">
      <c r="A6" s="3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12" customHeight="1">
      <c r="A7" s="3" t="s">
        <v>14</v>
      </c>
      <c r="B7" s="4"/>
      <c r="C7" s="4"/>
      <c r="D7" s="5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1:17" ht="12" customHeight="1">
      <c r="A8" s="6" t="s">
        <v>16</v>
      </c>
      <c r="B8" s="7"/>
      <c r="C8" s="7"/>
      <c r="D8" s="8">
        <f>COUNT(K12:K1007)</f>
        <v>77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12" customHeight="1">
      <c r="A9" s="6" t="s">
        <v>27</v>
      </c>
      <c r="B9" s="7"/>
      <c r="C9" s="7"/>
      <c r="D9" s="8">
        <f>COUNTIF(L12:L1007,"A")</f>
        <v>42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1:17" ht="12" customHeight="1">
      <c r="A10" s="9" t="s">
        <v>28</v>
      </c>
      <c r="B10" s="10"/>
      <c r="C10" s="10"/>
      <c r="D10" s="11">
        <f>COUNTIF(L12:L1007,"N")</f>
        <v>35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</row>
    <row r="11" spans="1:17" s="2" customFormat="1" ht="57.75" customHeight="1">
      <c r="A11" s="18" t="s">
        <v>0</v>
      </c>
      <c r="B11" s="19" t="s">
        <v>1</v>
      </c>
      <c r="C11" s="19" t="s">
        <v>30</v>
      </c>
      <c r="D11" s="19" t="s">
        <v>17</v>
      </c>
      <c r="E11" s="72" t="s">
        <v>18</v>
      </c>
      <c r="F11" s="72"/>
      <c r="G11" s="19" t="s">
        <v>2</v>
      </c>
      <c r="H11" s="19" t="s">
        <v>3</v>
      </c>
      <c r="I11" s="19" t="s">
        <v>22</v>
      </c>
      <c r="J11" s="19" t="s">
        <v>24</v>
      </c>
      <c r="K11" s="19" t="s">
        <v>23</v>
      </c>
      <c r="L11" s="19" t="s">
        <v>21</v>
      </c>
      <c r="M11" s="19" t="s">
        <v>25</v>
      </c>
      <c r="N11" s="19" t="s">
        <v>26</v>
      </c>
      <c r="O11" s="19" t="s">
        <v>4</v>
      </c>
      <c r="P11" s="19" t="s">
        <v>19</v>
      </c>
      <c r="Q11" s="20" t="s">
        <v>20</v>
      </c>
    </row>
    <row r="12" spans="1:17" ht="11.25">
      <c r="A12" s="6">
        <v>192</v>
      </c>
      <c r="B12" s="7">
        <v>3384</v>
      </c>
      <c r="C12" s="21">
        <v>0.6666666666666666</v>
      </c>
      <c r="D12" s="22">
        <v>0.6645833333333333</v>
      </c>
      <c r="E12" s="23" t="str">
        <f aca="true" t="shared" si="0" ref="E12:E75">IF(D12&gt;C12,"-","+")</f>
        <v>+</v>
      </c>
      <c r="F12" s="21">
        <f aca="true" t="shared" si="1" ref="F12:F75">IF(D12&gt;C12,D12-C12,C12-D12)</f>
        <v>0.002083333333333326</v>
      </c>
      <c r="G12" s="39">
        <v>0.6673611111111111</v>
      </c>
      <c r="H12" s="39">
        <v>0.6673611111111111</v>
      </c>
      <c r="I12" s="24">
        <f>H12-G12</f>
        <v>0</v>
      </c>
      <c r="J12" s="24">
        <f>IF(I12&gt;0,6/(60*60*24),0)</f>
        <v>0</v>
      </c>
      <c r="K12" s="24">
        <f aca="true" t="shared" si="2" ref="K12:K54">I12+J12</f>
        <v>0</v>
      </c>
      <c r="L12" s="32" t="s">
        <v>5</v>
      </c>
      <c r="M12" s="33" t="str">
        <f aca="true" t="shared" si="3" ref="M12:M54">IF(L12="A",K12,"-")</f>
        <v>-</v>
      </c>
      <c r="N12" s="33">
        <f aca="true" t="shared" si="4" ref="N12:N54">IF(L12="N",K12,"-")</f>
        <v>0</v>
      </c>
      <c r="O12" s="33" t="str">
        <f aca="true" t="shared" si="5" ref="O12:O54">IF(K12&gt;0,"A","N")</f>
        <v>N</v>
      </c>
      <c r="P12" s="32" t="str">
        <f aca="true" t="shared" si="6" ref="P12:P54">IF(OR(M12="-",M12=0),"N","A")</f>
        <v>N</v>
      </c>
      <c r="Q12" s="34" t="str">
        <f aca="true" t="shared" si="7" ref="Q12:Q54">IF(OR(N12="-",N12=0),"N","A")</f>
        <v>N</v>
      </c>
    </row>
    <row r="13" spans="1:17" ht="11.25">
      <c r="A13" s="6">
        <v>196</v>
      </c>
      <c r="B13" s="7">
        <v>6241</v>
      </c>
      <c r="C13" s="21">
        <v>0.6715277777777778</v>
      </c>
      <c r="D13" s="22">
        <v>0.6708333333333334</v>
      </c>
      <c r="E13" s="23" t="str">
        <f t="shared" si="0"/>
        <v>+</v>
      </c>
      <c r="F13" s="21">
        <f t="shared" si="1"/>
        <v>0.000694444444444442</v>
      </c>
      <c r="G13" s="39">
        <v>0.6721064814814816</v>
      </c>
      <c r="H13" s="39">
        <v>0.6724768518518518</v>
      </c>
      <c r="I13" s="24">
        <f aca="true" t="shared" si="8" ref="I13:I54">H13-G13</f>
        <v>0.00037037037037024323</v>
      </c>
      <c r="J13" s="24">
        <f aca="true" t="shared" si="9" ref="J13:J76">IF(I13&gt;0,6/(60*60*24),0)</f>
        <v>6.944444444444444E-05</v>
      </c>
      <c r="K13" s="24">
        <f t="shared" si="2"/>
        <v>0.0004398148148146877</v>
      </c>
      <c r="L13" s="38" t="s">
        <v>6</v>
      </c>
      <c r="M13" s="33">
        <f t="shared" si="3"/>
        <v>0.0004398148148146877</v>
      </c>
      <c r="N13" s="33" t="str">
        <f t="shared" si="4"/>
        <v>-</v>
      </c>
      <c r="O13" s="33" t="str">
        <f t="shared" si="5"/>
        <v>A</v>
      </c>
      <c r="P13" s="32" t="str">
        <f t="shared" si="6"/>
        <v>A</v>
      </c>
      <c r="Q13" s="34" t="str">
        <f t="shared" si="7"/>
        <v>N</v>
      </c>
    </row>
    <row r="14" spans="1:17" ht="11.25">
      <c r="A14" s="6">
        <v>197</v>
      </c>
      <c r="B14" s="7">
        <v>3296</v>
      </c>
      <c r="C14" s="21">
        <v>0.6722222222222222</v>
      </c>
      <c r="D14" s="21">
        <v>0.6722222222222222</v>
      </c>
      <c r="E14" s="23" t="str">
        <f t="shared" si="0"/>
        <v>+</v>
      </c>
      <c r="F14" s="21">
        <f t="shared" si="1"/>
        <v>0</v>
      </c>
      <c r="G14" s="39">
        <v>0.6728009259259259</v>
      </c>
      <c r="H14" s="39">
        <v>0.6728009259259259</v>
      </c>
      <c r="I14" s="24">
        <f t="shared" si="8"/>
        <v>0</v>
      </c>
      <c r="J14" s="24">
        <f t="shared" si="9"/>
        <v>0</v>
      </c>
      <c r="K14" s="24">
        <f t="shared" si="2"/>
        <v>0</v>
      </c>
      <c r="L14" s="32" t="s">
        <v>5</v>
      </c>
      <c r="M14" s="33" t="str">
        <f t="shared" si="3"/>
        <v>-</v>
      </c>
      <c r="N14" s="33">
        <f t="shared" si="4"/>
        <v>0</v>
      </c>
      <c r="O14" s="33" t="str">
        <f t="shared" si="5"/>
        <v>N</v>
      </c>
      <c r="P14" s="32" t="str">
        <f t="shared" si="6"/>
        <v>N</v>
      </c>
      <c r="Q14" s="34" t="str">
        <f t="shared" si="7"/>
        <v>N</v>
      </c>
    </row>
    <row r="15" spans="1:17" ht="11.25">
      <c r="A15" s="6"/>
      <c r="B15" s="7"/>
      <c r="C15" s="21"/>
      <c r="D15" s="21"/>
      <c r="E15" s="23"/>
      <c r="F15" s="21"/>
      <c r="G15" s="39"/>
      <c r="H15" s="39"/>
      <c r="I15" s="24"/>
      <c r="J15" s="24"/>
      <c r="K15" s="24"/>
      <c r="L15" s="32"/>
      <c r="M15" s="33"/>
      <c r="N15" s="33"/>
      <c r="O15" s="33"/>
      <c r="P15" s="32"/>
      <c r="Q15" s="34"/>
    </row>
    <row r="16" spans="1:17" ht="11.25">
      <c r="A16" s="6">
        <v>192</v>
      </c>
      <c r="B16" s="7">
        <v>3405</v>
      </c>
      <c r="C16" s="21">
        <v>0.6784722222222223</v>
      </c>
      <c r="D16" s="21">
        <v>0.6784722222222223</v>
      </c>
      <c r="E16" s="23" t="str">
        <f t="shared" si="0"/>
        <v>+</v>
      </c>
      <c r="F16" s="21">
        <f t="shared" si="1"/>
        <v>0</v>
      </c>
      <c r="G16" s="39">
        <v>0.6790856481481482</v>
      </c>
      <c r="H16" s="39">
        <v>0.6790856481481482</v>
      </c>
      <c r="I16" s="24">
        <f t="shared" si="8"/>
        <v>0</v>
      </c>
      <c r="J16" s="24">
        <f t="shared" si="9"/>
        <v>0</v>
      </c>
      <c r="K16" s="24">
        <f t="shared" si="2"/>
        <v>0</v>
      </c>
      <c r="L16" s="38" t="s">
        <v>6</v>
      </c>
      <c r="M16" s="33">
        <f t="shared" si="3"/>
        <v>0</v>
      </c>
      <c r="N16" s="33" t="str">
        <f t="shared" si="4"/>
        <v>-</v>
      </c>
      <c r="O16" s="33" t="str">
        <f t="shared" si="5"/>
        <v>N</v>
      </c>
      <c r="P16" s="32" t="str">
        <f t="shared" si="6"/>
        <v>N</v>
      </c>
      <c r="Q16" s="34" t="str">
        <f t="shared" si="7"/>
        <v>N</v>
      </c>
    </row>
    <row r="17" spans="1:17" ht="11.25">
      <c r="A17" s="6">
        <v>198</v>
      </c>
      <c r="B17" s="7">
        <v>6211</v>
      </c>
      <c r="C17" s="21">
        <v>0.6791666666666667</v>
      </c>
      <c r="D17" s="21">
        <v>0.6791666666666667</v>
      </c>
      <c r="E17" s="23" t="str">
        <f t="shared" si="0"/>
        <v>+</v>
      </c>
      <c r="F17" s="21">
        <f t="shared" si="1"/>
        <v>0</v>
      </c>
      <c r="G17" s="39">
        <v>0.6794560185185184</v>
      </c>
      <c r="H17" s="39">
        <v>0.6796643518518519</v>
      </c>
      <c r="I17" s="24">
        <f t="shared" si="8"/>
        <v>0.00020833333333347692</v>
      </c>
      <c r="J17" s="24">
        <f t="shared" si="9"/>
        <v>6.944444444444444E-05</v>
      </c>
      <c r="K17" s="24">
        <f t="shared" si="2"/>
        <v>0.0002777777777779214</v>
      </c>
      <c r="L17" s="32" t="s">
        <v>5</v>
      </c>
      <c r="M17" s="33" t="str">
        <f t="shared" si="3"/>
        <v>-</v>
      </c>
      <c r="N17" s="33">
        <f t="shared" si="4"/>
        <v>0.0002777777777779214</v>
      </c>
      <c r="O17" s="33" t="str">
        <f t="shared" si="5"/>
        <v>A</v>
      </c>
      <c r="P17" s="32" t="str">
        <f t="shared" si="6"/>
        <v>N</v>
      </c>
      <c r="Q17" s="34" t="str">
        <f t="shared" si="7"/>
        <v>A</v>
      </c>
    </row>
    <row r="18" spans="1:17" ht="11.25">
      <c r="A18" s="6">
        <v>196</v>
      </c>
      <c r="B18" s="7">
        <v>6298</v>
      </c>
      <c r="C18" s="21">
        <v>0.6847222222222222</v>
      </c>
      <c r="D18" s="21">
        <v>0.6847222222222222</v>
      </c>
      <c r="E18" s="23" t="str">
        <f t="shared" si="0"/>
        <v>+</v>
      </c>
      <c r="F18" s="21">
        <f t="shared" si="1"/>
        <v>0</v>
      </c>
      <c r="G18" s="39">
        <v>0.6853935185185186</v>
      </c>
      <c r="H18" s="39">
        <v>0.6855092592592592</v>
      </c>
      <c r="I18" s="24">
        <f t="shared" si="8"/>
        <v>0.0001157407407406108</v>
      </c>
      <c r="J18" s="24">
        <f t="shared" si="9"/>
        <v>6.944444444444444E-05</v>
      </c>
      <c r="K18" s="24">
        <f t="shared" si="2"/>
        <v>0.00018518518518505526</v>
      </c>
      <c r="L18" s="38" t="s">
        <v>6</v>
      </c>
      <c r="M18" s="33">
        <f t="shared" si="3"/>
        <v>0.00018518518518505526</v>
      </c>
      <c r="N18" s="33" t="str">
        <f t="shared" si="4"/>
        <v>-</v>
      </c>
      <c r="O18" s="33" t="str">
        <f t="shared" si="5"/>
        <v>A</v>
      </c>
      <c r="P18" s="32" t="str">
        <f t="shared" si="6"/>
        <v>A</v>
      </c>
      <c r="Q18" s="34" t="str">
        <f t="shared" si="7"/>
        <v>N</v>
      </c>
    </row>
    <row r="19" spans="1:17" ht="11.25">
      <c r="A19" s="6">
        <v>199</v>
      </c>
      <c r="B19" s="7">
        <v>6358</v>
      </c>
      <c r="C19" s="21">
        <v>0.688888888888889</v>
      </c>
      <c r="D19" s="21">
        <v>0.688888888888889</v>
      </c>
      <c r="E19" s="23" t="str">
        <f t="shared" si="0"/>
        <v>+</v>
      </c>
      <c r="F19" s="21">
        <f t="shared" si="1"/>
        <v>0</v>
      </c>
      <c r="G19" s="39">
        <v>0.6896527777777778</v>
      </c>
      <c r="H19" s="39">
        <v>0.6899074074074073</v>
      </c>
      <c r="I19" s="24">
        <f t="shared" si="8"/>
        <v>0.0002546296296295214</v>
      </c>
      <c r="J19" s="24">
        <f t="shared" si="9"/>
        <v>6.944444444444444E-05</v>
      </c>
      <c r="K19" s="24">
        <f t="shared" si="2"/>
        <v>0.00032407407407396586</v>
      </c>
      <c r="L19" s="32" t="s">
        <v>5</v>
      </c>
      <c r="M19" s="33" t="str">
        <f t="shared" si="3"/>
        <v>-</v>
      </c>
      <c r="N19" s="33">
        <f t="shared" si="4"/>
        <v>0.00032407407407396586</v>
      </c>
      <c r="O19" s="33" t="str">
        <f t="shared" si="5"/>
        <v>A</v>
      </c>
      <c r="P19" s="32" t="str">
        <f t="shared" si="6"/>
        <v>N</v>
      </c>
      <c r="Q19" s="34" t="str">
        <f t="shared" si="7"/>
        <v>A</v>
      </c>
    </row>
    <row r="20" spans="1:17" ht="11.25">
      <c r="A20" s="6">
        <v>192</v>
      </c>
      <c r="B20" s="7">
        <v>3398</v>
      </c>
      <c r="C20" s="21">
        <v>0.6923611111111111</v>
      </c>
      <c r="D20" s="21">
        <v>0.6923611111111111</v>
      </c>
      <c r="E20" s="23" t="str">
        <f t="shared" si="0"/>
        <v>+</v>
      </c>
      <c r="F20" s="21">
        <f t="shared" si="1"/>
        <v>0</v>
      </c>
      <c r="G20" s="39">
        <v>0.693136574074074</v>
      </c>
      <c r="H20" s="39">
        <v>0.693136574074074</v>
      </c>
      <c r="I20" s="24">
        <f t="shared" si="8"/>
        <v>0</v>
      </c>
      <c r="J20" s="24">
        <f t="shared" si="9"/>
        <v>0</v>
      </c>
      <c r="K20" s="24">
        <f t="shared" si="2"/>
        <v>0</v>
      </c>
      <c r="L20" s="38" t="s">
        <v>6</v>
      </c>
      <c r="M20" s="33">
        <f t="shared" si="3"/>
        <v>0</v>
      </c>
      <c r="N20" s="33" t="str">
        <f t="shared" si="4"/>
        <v>-</v>
      </c>
      <c r="O20" s="33" t="str">
        <f t="shared" si="5"/>
        <v>N</v>
      </c>
      <c r="P20" s="32" t="str">
        <f t="shared" si="6"/>
        <v>N</v>
      </c>
      <c r="Q20" s="34" t="str">
        <f t="shared" si="7"/>
        <v>N</v>
      </c>
    </row>
    <row r="21" spans="1:17" ht="11.25">
      <c r="A21" s="6">
        <v>198</v>
      </c>
      <c r="B21" s="7">
        <v>6224</v>
      </c>
      <c r="C21" s="21">
        <v>0.6930555555555555</v>
      </c>
      <c r="D21" s="21">
        <v>0.6930555555555555</v>
      </c>
      <c r="E21" s="23" t="str">
        <f t="shared" si="0"/>
        <v>+</v>
      </c>
      <c r="F21" s="21">
        <f t="shared" si="1"/>
        <v>0</v>
      </c>
      <c r="G21" s="39">
        <v>0.6934722222222223</v>
      </c>
      <c r="H21" s="39">
        <v>0.6937268518518519</v>
      </c>
      <c r="I21" s="24">
        <f t="shared" si="8"/>
        <v>0.0002546296296296324</v>
      </c>
      <c r="J21" s="24">
        <f t="shared" si="9"/>
        <v>6.944444444444444E-05</v>
      </c>
      <c r="K21" s="24">
        <f t="shared" si="2"/>
        <v>0.0003240740740740769</v>
      </c>
      <c r="L21" s="32" t="s">
        <v>5</v>
      </c>
      <c r="M21" s="33" t="str">
        <f t="shared" si="3"/>
        <v>-</v>
      </c>
      <c r="N21" s="33">
        <f t="shared" si="4"/>
        <v>0.0003240740740740769</v>
      </c>
      <c r="O21" s="33" t="str">
        <f t="shared" si="5"/>
        <v>A</v>
      </c>
      <c r="P21" s="32" t="str">
        <f t="shared" si="6"/>
        <v>N</v>
      </c>
      <c r="Q21" s="34" t="str">
        <f t="shared" si="7"/>
        <v>A</v>
      </c>
    </row>
    <row r="22" spans="1:17" ht="11.25">
      <c r="A22" s="6">
        <v>197</v>
      </c>
      <c r="B22" s="7">
        <v>7351</v>
      </c>
      <c r="C22" s="21">
        <v>0.69375</v>
      </c>
      <c r="D22" s="21">
        <v>0.6930555555555555</v>
      </c>
      <c r="E22" s="23" t="str">
        <f t="shared" si="0"/>
        <v>+</v>
      </c>
      <c r="F22" s="21">
        <f t="shared" si="1"/>
        <v>0.000694444444444442</v>
      </c>
      <c r="G22" s="39">
        <v>0.6941319444444445</v>
      </c>
      <c r="H22" s="39">
        <v>0.6944675925925926</v>
      </c>
      <c r="I22" s="24">
        <f t="shared" si="8"/>
        <v>0.0003356481481481266</v>
      </c>
      <c r="J22" s="24">
        <f t="shared" si="9"/>
        <v>6.944444444444444E-05</v>
      </c>
      <c r="K22" s="24">
        <f t="shared" si="2"/>
        <v>0.00040509259259257106</v>
      </c>
      <c r="L22" s="32" t="s">
        <v>5</v>
      </c>
      <c r="M22" s="33" t="str">
        <f t="shared" si="3"/>
        <v>-</v>
      </c>
      <c r="N22" s="33">
        <f t="shared" si="4"/>
        <v>0.00040509259259257106</v>
      </c>
      <c r="O22" s="33" t="str">
        <f t="shared" si="5"/>
        <v>A</v>
      </c>
      <c r="P22" s="32" t="str">
        <f t="shared" si="6"/>
        <v>N</v>
      </c>
      <c r="Q22" s="34" t="str">
        <f t="shared" si="7"/>
        <v>A</v>
      </c>
    </row>
    <row r="23" spans="1:17" ht="11.25">
      <c r="A23" s="6"/>
      <c r="B23" s="7"/>
      <c r="C23" s="21"/>
      <c r="D23" s="22"/>
      <c r="E23" s="23"/>
      <c r="F23" s="21"/>
      <c r="G23" s="39"/>
      <c r="H23" s="39"/>
      <c r="I23" s="24"/>
      <c r="J23" s="24"/>
      <c r="K23" s="24"/>
      <c r="L23" s="38"/>
      <c r="M23" s="33"/>
      <c r="N23" s="33"/>
      <c r="O23" s="33"/>
      <c r="P23" s="32"/>
      <c r="Q23" s="34"/>
    </row>
    <row r="24" spans="1:17" ht="11.25">
      <c r="A24" s="6">
        <v>199</v>
      </c>
      <c r="B24" s="7">
        <v>6204</v>
      </c>
      <c r="C24" s="21">
        <v>0.7027777777777778</v>
      </c>
      <c r="D24" s="21">
        <v>0.7027777777777778</v>
      </c>
      <c r="E24" s="23" t="str">
        <f aca="true" t="shared" si="10" ref="E24:E31">IF(D24&gt;C24,"-","+")</f>
        <v>+</v>
      </c>
      <c r="F24" s="21">
        <f aca="true" t="shared" si="11" ref="F24:F31">IF(D24&gt;C24,D24-C24,C24-D24)</f>
        <v>0</v>
      </c>
      <c r="G24" s="39">
        <v>0.7030555555555557</v>
      </c>
      <c r="H24" s="39">
        <v>0.703587962962963</v>
      </c>
      <c r="I24" s="24">
        <f aca="true" t="shared" si="12" ref="I24:I31">H24-G24</f>
        <v>0.0005324074074073426</v>
      </c>
      <c r="J24" s="24">
        <f t="shared" si="9"/>
        <v>6.944444444444444E-05</v>
      </c>
      <c r="K24" s="24">
        <f aca="true" t="shared" si="13" ref="K24:K31">I24+J24</f>
        <v>0.0006018518518517871</v>
      </c>
      <c r="L24" s="32" t="s">
        <v>5</v>
      </c>
      <c r="M24" s="33" t="str">
        <f t="shared" si="3"/>
        <v>-</v>
      </c>
      <c r="N24" s="33">
        <f t="shared" si="4"/>
        <v>0.0006018518518517871</v>
      </c>
      <c r="O24" s="33" t="str">
        <f t="shared" si="5"/>
        <v>A</v>
      </c>
      <c r="P24" s="32" t="str">
        <f t="shared" si="6"/>
        <v>N</v>
      </c>
      <c r="Q24" s="34" t="str">
        <f t="shared" si="7"/>
        <v>A</v>
      </c>
    </row>
    <row r="25" spans="1:17" ht="11.25">
      <c r="A25" s="6">
        <v>198</v>
      </c>
      <c r="B25" s="7">
        <v>6308</v>
      </c>
      <c r="C25" s="21">
        <v>0.7083333333333334</v>
      </c>
      <c r="D25" s="22">
        <v>0.7069444444444444</v>
      </c>
      <c r="E25" s="23" t="str">
        <f t="shared" si="10"/>
        <v>+</v>
      </c>
      <c r="F25" s="21">
        <f t="shared" si="11"/>
        <v>0.001388888888888995</v>
      </c>
      <c r="G25" s="39">
        <v>0.7086342592592593</v>
      </c>
      <c r="H25" s="39">
        <v>0.708738425925926</v>
      </c>
      <c r="I25" s="24">
        <f t="shared" si="12"/>
        <v>0.00010416666666668295</v>
      </c>
      <c r="J25" s="24">
        <f t="shared" si="9"/>
        <v>6.944444444444444E-05</v>
      </c>
      <c r="K25" s="24">
        <f t="shared" si="13"/>
        <v>0.0001736111111111274</v>
      </c>
      <c r="L25" s="32" t="s">
        <v>5</v>
      </c>
      <c r="M25" s="33" t="str">
        <f t="shared" si="3"/>
        <v>-</v>
      </c>
      <c r="N25" s="33">
        <f t="shared" si="4"/>
        <v>0.0001736111111111274</v>
      </c>
      <c r="O25" s="33" t="str">
        <f t="shared" si="5"/>
        <v>A</v>
      </c>
      <c r="P25" s="32" t="str">
        <f t="shared" si="6"/>
        <v>N</v>
      </c>
      <c r="Q25" s="34" t="str">
        <f t="shared" si="7"/>
        <v>A</v>
      </c>
    </row>
    <row r="26" spans="1:17" ht="11.25">
      <c r="A26" s="6">
        <v>192</v>
      </c>
      <c r="B26" s="7">
        <v>4011</v>
      </c>
      <c r="C26" s="21">
        <v>0.7090277777777777</v>
      </c>
      <c r="D26" s="22">
        <v>0.70625</v>
      </c>
      <c r="E26" s="23" t="str">
        <f t="shared" si="10"/>
        <v>+</v>
      </c>
      <c r="F26" s="21">
        <f t="shared" si="11"/>
        <v>0.002777777777777657</v>
      </c>
      <c r="G26" s="39">
        <v>0.7097106481481482</v>
      </c>
      <c r="H26" s="39">
        <v>0.7097685185185184</v>
      </c>
      <c r="I26" s="24">
        <f t="shared" si="12"/>
        <v>5.787037037019438E-05</v>
      </c>
      <c r="J26" s="24">
        <f t="shared" si="9"/>
        <v>6.944444444444444E-05</v>
      </c>
      <c r="K26" s="24">
        <f t="shared" si="13"/>
        <v>0.00012731481481463884</v>
      </c>
      <c r="L26" s="38" t="s">
        <v>6</v>
      </c>
      <c r="M26" s="33">
        <f aca="true" t="shared" si="14" ref="M26:M31">IF(L26="A",K26,"-")</f>
        <v>0.00012731481481463884</v>
      </c>
      <c r="N26" s="33" t="str">
        <f aca="true" t="shared" si="15" ref="N26:N31">IF(L26="N",K26,"-")</f>
        <v>-</v>
      </c>
      <c r="O26" s="33" t="str">
        <f aca="true" t="shared" si="16" ref="O26:O31">IF(K26&gt;0,"A","N")</f>
        <v>A</v>
      </c>
      <c r="P26" s="32" t="str">
        <f aca="true" t="shared" si="17" ref="P26:P31">IF(OR(M26="-",M26=0),"N","A")</f>
        <v>A</v>
      </c>
      <c r="Q26" s="34" t="str">
        <f aca="true" t="shared" si="18" ref="Q26:Q31">IF(OR(N26="-",N26=0),"N","A")</f>
        <v>N</v>
      </c>
    </row>
    <row r="27" spans="1:17" ht="11.25">
      <c r="A27" s="6">
        <v>196</v>
      </c>
      <c r="B27" s="7">
        <v>6305</v>
      </c>
      <c r="C27" s="21">
        <v>0.7125</v>
      </c>
      <c r="D27" s="21">
        <v>0.7125</v>
      </c>
      <c r="E27" s="23" t="str">
        <f t="shared" si="10"/>
        <v>+</v>
      </c>
      <c r="F27" s="21">
        <f t="shared" si="11"/>
        <v>0</v>
      </c>
      <c r="G27" s="39">
        <v>0.7129629629629629</v>
      </c>
      <c r="H27" s="39">
        <v>0.7129629629629629</v>
      </c>
      <c r="I27" s="24">
        <f t="shared" si="12"/>
        <v>0</v>
      </c>
      <c r="J27" s="24">
        <f t="shared" si="9"/>
        <v>0</v>
      </c>
      <c r="K27" s="24">
        <f t="shared" si="13"/>
        <v>0</v>
      </c>
      <c r="L27" s="38" t="s">
        <v>6</v>
      </c>
      <c r="M27" s="33">
        <f t="shared" si="14"/>
        <v>0</v>
      </c>
      <c r="N27" s="33" t="str">
        <f t="shared" si="15"/>
        <v>-</v>
      </c>
      <c r="O27" s="33" t="str">
        <f t="shared" si="16"/>
        <v>N</v>
      </c>
      <c r="P27" s="32" t="str">
        <f t="shared" si="17"/>
        <v>N</v>
      </c>
      <c r="Q27" s="34" t="str">
        <f t="shared" si="18"/>
        <v>N</v>
      </c>
    </row>
    <row r="28" spans="1:17" ht="11.25">
      <c r="A28" s="6"/>
      <c r="B28" s="7"/>
      <c r="C28" s="21"/>
      <c r="D28" s="22"/>
      <c r="E28" s="23"/>
      <c r="F28" s="21"/>
      <c r="G28" s="39"/>
      <c r="H28" s="39"/>
      <c r="I28" s="24"/>
      <c r="J28" s="24"/>
      <c r="K28" s="24"/>
      <c r="L28" s="32"/>
      <c r="M28" s="33"/>
      <c r="N28" s="33"/>
      <c r="O28" s="33"/>
      <c r="P28" s="32"/>
      <c r="Q28" s="34"/>
    </row>
    <row r="29" spans="1:17" ht="11.25">
      <c r="A29" s="6">
        <v>199</v>
      </c>
      <c r="B29" s="7">
        <v>6245</v>
      </c>
      <c r="C29" s="21">
        <v>0.7180555555555556</v>
      </c>
      <c r="D29" s="22">
        <v>0.7166666666666667</v>
      </c>
      <c r="E29" s="23" t="str">
        <f t="shared" si="10"/>
        <v>+</v>
      </c>
      <c r="F29" s="21">
        <f t="shared" si="11"/>
        <v>0.001388888888888884</v>
      </c>
      <c r="G29" s="39">
        <v>0.7186342592592593</v>
      </c>
      <c r="H29" s="39">
        <v>0.7186342592592593</v>
      </c>
      <c r="I29" s="24">
        <f t="shared" si="12"/>
        <v>0</v>
      </c>
      <c r="J29" s="24">
        <f t="shared" si="9"/>
        <v>0</v>
      </c>
      <c r="K29" s="24">
        <f t="shared" si="13"/>
        <v>0</v>
      </c>
      <c r="L29" s="32" t="s">
        <v>5</v>
      </c>
      <c r="M29" s="33" t="str">
        <f t="shared" si="14"/>
        <v>-</v>
      </c>
      <c r="N29" s="33">
        <f t="shared" si="15"/>
        <v>0</v>
      </c>
      <c r="O29" s="33" t="str">
        <f t="shared" si="16"/>
        <v>N</v>
      </c>
      <c r="P29" s="32" t="str">
        <f t="shared" si="17"/>
        <v>N</v>
      </c>
      <c r="Q29" s="34" t="str">
        <f t="shared" si="18"/>
        <v>N</v>
      </c>
    </row>
    <row r="30" spans="1:17" ht="11.25">
      <c r="A30" s="6">
        <v>198</v>
      </c>
      <c r="B30" s="7">
        <v>6514</v>
      </c>
      <c r="C30" s="21">
        <v>0.7222222222222222</v>
      </c>
      <c r="D30" s="22">
        <v>0.7208333333333333</v>
      </c>
      <c r="E30" s="23" t="str">
        <f t="shared" si="10"/>
        <v>+</v>
      </c>
      <c r="F30" s="21">
        <f t="shared" si="11"/>
        <v>0.001388888888888884</v>
      </c>
      <c r="G30" s="39">
        <v>0.7225694444444444</v>
      </c>
      <c r="H30" s="39">
        <v>0.7225694444444444</v>
      </c>
      <c r="I30" s="24">
        <f t="shared" si="12"/>
        <v>0</v>
      </c>
      <c r="J30" s="24">
        <f t="shared" si="9"/>
        <v>0</v>
      </c>
      <c r="K30" s="24">
        <f t="shared" si="13"/>
        <v>0</v>
      </c>
      <c r="L30" s="32" t="s">
        <v>5</v>
      </c>
      <c r="M30" s="33" t="str">
        <f t="shared" si="14"/>
        <v>-</v>
      </c>
      <c r="N30" s="33">
        <f t="shared" si="15"/>
        <v>0</v>
      </c>
      <c r="O30" s="33" t="str">
        <f t="shared" si="16"/>
        <v>N</v>
      </c>
      <c r="P30" s="32" t="str">
        <f t="shared" si="17"/>
        <v>N</v>
      </c>
      <c r="Q30" s="34" t="str">
        <f t="shared" si="18"/>
        <v>N</v>
      </c>
    </row>
    <row r="31" spans="1:17" ht="11.25">
      <c r="A31" s="6">
        <v>192</v>
      </c>
      <c r="B31" s="7">
        <v>3395</v>
      </c>
      <c r="C31" s="21">
        <v>0.7236111111111111</v>
      </c>
      <c r="D31" s="22">
        <v>0.720138888888889</v>
      </c>
      <c r="E31" s="23" t="str">
        <f t="shared" si="10"/>
        <v>+</v>
      </c>
      <c r="F31" s="21">
        <f t="shared" si="11"/>
        <v>0.003472222222222099</v>
      </c>
      <c r="G31" s="39">
        <v>0.723912037037037</v>
      </c>
      <c r="H31" s="39">
        <v>0.723912037037037</v>
      </c>
      <c r="I31" s="24">
        <f t="shared" si="12"/>
        <v>0</v>
      </c>
      <c r="J31" s="24">
        <f t="shared" si="9"/>
        <v>0</v>
      </c>
      <c r="K31" s="24">
        <f t="shared" si="13"/>
        <v>0</v>
      </c>
      <c r="L31" s="38" t="s">
        <v>6</v>
      </c>
      <c r="M31" s="33">
        <f t="shared" si="14"/>
        <v>0</v>
      </c>
      <c r="N31" s="33" t="str">
        <f t="shared" si="15"/>
        <v>-</v>
      </c>
      <c r="O31" s="33" t="str">
        <f t="shared" si="16"/>
        <v>N</v>
      </c>
      <c r="P31" s="32" t="str">
        <f t="shared" si="17"/>
        <v>N</v>
      </c>
      <c r="Q31" s="34" t="str">
        <f t="shared" si="18"/>
        <v>N</v>
      </c>
    </row>
    <row r="32" spans="1:18" ht="11.25">
      <c r="A32" s="9">
        <v>196</v>
      </c>
      <c r="B32" s="10">
        <v>6241</v>
      </c>
      <c r="C32" s="25">
        <v>0.7277777777777777</v>
      </c>
      <c r="D32" s="26">
        <v>0.7263888888888889</v>
      </c>
      <c r="E32" s="27" t="str">
        <f t="shared" si="0"/>
        <v>+</v>
      </c>
      <c r="F32" s="25">
        <f t="shared" si="1"/>
        <v>0.001388888888888884</v>
      </c>
      <c r="G32" s="40">
        <v>0.7280208333333333</v>
      </c>
      <c r="H32" s="40">
        <v>0.7282638888888888</v>
      </c>
      <c r="I32" s="28">
        <f t="shared" si="8"/>
        <v>0.00024305555555548253</v>
      </c>
      <c r="J32" s="28">
        <f t="shared" si="9"/>
        <v>6.944444444444444E-05</v>
      </c>
      <c r="K32" s="28">
        <f t="shared" si="2"/>
        <v>0.000312499999999927</v>
      </c>
      <c r="L32" s="49" t="s">
        <v>6</v>
      </c>
      <c r="M32" s="36">
        <f t="shared" si="3"/>
        <v>0.000312499999999927</v>
      </c>
      <c r="N32" s="36" t="str">
        <f t="shared" si="4"/>
        <v>-</v>
      </c>
      <c r="O32" s="36" t="str">
        <f t="shared" si="5"/>
        <v>A</v>
      </c>
      <c r="P32" s="35" t="str">
        <f t="shared" si="6"/>
        <v>A</v>
      </c>
      <c r="Q32" s="37" t="str">
        <f t="shared" si="7"/>
        <v>N</v>
      </c>
      <c r="R32" s="60">
        <f>AVERAGE(F12:F32)</f>
        <v>0.0008487654320987562</v>
      </c>
    </row>
    <row r="33" spans="1:17" ht="11.25">
      <c r="A33" s="7">
        <v>199</v>
      </c>
      <c r="B33" s="7">
        <v>6206</v>
      </c>
      <c r="C33" s="21">
        <v>0.688888888888889</v>
      </c>
      <c r="D33" s="21">
        <v>0.688888888888889</v>
      </c>
      <c r="E33" s="23" t="str">
        <f t="shared" si="0"/>
        <v>+</v>
      </c>
      <c r="F33" s="21">
        <f t="shared" si="1"/>
        <v>0</v>
      </c>
      <c r="G33" s="39">
        <v>0.6891319444444445</v>
      </c>
      <c r="H33" s="39">
        <v>0.6891319444444445</v>
      </c>
      <c r="I33" s="24">
        <f t="shared" si="8"/>
        <v>0</v>
      </c>
      <c r="J33" s="24">
        <f t="shared" si="9"/>
        <v>0</v>
      </c>
      <c r="K33" s="24">
        <f t="shared" si="2"/>
        <v>0</v>
      </c>
      <c r="L33" s="32" t="s">
        <v>5</v>
      </c>
      <c r="M33" s="33" t="str">
        <f t="shared" si="3"/>
        <v>-</v>
      </c>
      <c r="N33" s="33">
        <f t="shared" si="4"/>
        <v>0</v>
      </c>
      <c r="O33" s="33" t="str">
        <f t="shared" si="5"/>
        <v>N</v>
      </c>
      <c r="P33" s="32" t="str">
        <f t="shared" si="6"/>
        <v>N</v>
      </c>
      <c r="Q33" s="34" t="str">
        <f t="shared" si="7"/>
        <v>N</v>
      </c>
    </row>
    <row r="34" spans="1:17" ht="11.25">
      <c r="A34" s="7"/>
      <c r="B34" s="7"/>
      <c r="C34" s="21"/>
      <c r="D34" s="21"/>
      <c r="E34" s="23"/>
      <c r="F34" s="21"/>
      <c r="G34" s="39"/>
      <c r="H34" s="39"/>
      <c r="I34" s="24"/>
      <c r="J34" s="24"/>
      <c r="K34" s="24"/>
      <c r="L34" s="32"/>
      <c r="M34" s="33"/>
      <c r="N34" s="33"/>
      <c r="O34" s="33"/>
      <c r="P34" s="32"/>
      <c r="Q34" s="34"/>
    </row>
    <row r="35" spans="1:17" ht="11.25">
      <c r="A35" s="1">
        <v>197</v>
      </c>
      <c r="B35" s="1">
        <v>7349</v>
      </c>
      <c r="C35" s="51">
        <v>0.6930555555555555</v>
      </c>
      <c r="D35" s="51">
        <v>0.6930555555555555</v>
      </c>
      <c r="E35" s="23" t="str">
        <f t="shared" si="0"/>
        <v>+</v>
      </c>
      <c r="F35" s="21">
        <f t="shared" si="1"/>
        <v>0</v>
      </c>
      <c r="G35" s="39">
        <v>0.6932638888888888</v>
      </c>
      <c r="H35" s="39">
        <v>0.6934953703703703</v>
      </c>
      <c r="I35" s="24">
        <f t="shared" si="8"/>
        <v>0.00023148148148155467</v>
      </c>
      <c r="J35" s="24">
        <f t="shared" si="9"/>
        <v>6.944444444444444E-05</v>
      </c>
      <c r="K35" s="24">
        <f t="shared" si="2"/>
        <v>0.00030092592592599913</v>
      </c>
      <c r="L35" s="32" t="s">
        <v>5</v>
      </c>
      <c r="M35" s="33" t="str">
        <f t="shared" si="3"/>
        <v>-</v>
      </c>
      <c r="N35" s="33">
        <f t="shared" si="4"/>
        <v>0.00030092592592599913</v>
      </c>
      <c r="O35" s="33" t="str">
        <f t="shared" si="5"/>
        <v>A</v>
      </c>
      <c r="P35" s="32" t="str">
        <f t="shared" si="6"/>
        <v>N</v>
      </c>
      <c r="Q35" s="34" t="str">
        <f t="shared" si="7"/>
        <v>A</v>
      </c>
    </row>
    <row r="36" spans="1:17" ht="11.25">
      <c r="A36" s="1">
        <v>198</v>
      </c>
      <c r="B36" s="1">
        <v>6067</v>
      </c>
      <c r="C36" s="51">
        <v>0.6930555555555555</v>
      </c>
      <c r="D36" s="51">
        <v>0.6930555555555555</v>
      </c>
      <c r="E36" s="23" t="str">
        <f t="shared" si="0"/>
        <v>+</v>
      </c>
      <c r="F36" s="21">
        <f t="shared" si="1"/>
        <v>0</v>
      </c>
      <c r="G36" s="39">
        <v>0.6939583333333333</v>
      </c>
      <c r="H36" s="39">
        <v>0.6941087962962963</v>
      </c>
      <c r="I36" s="24">
        <f t="shared" si="8"/>
        <v>0.00015046296296294948</v>
      </c>
      <c r="J36" s="24">
        <f t="shared" si="9"/>
        <v>6.944444444444444E-05</v>
      </c>
      <c r="K36" s="24">
        <f t="shared" si="2"/>
        <v>0.00021990740740739393</v>
      </c>
      <c r="L36" s="32" t="s">
        <v>5</v>
      </c>
      <c r="M36" s="33" t="str">
        <f t="shared" si="3"/>
        <v>-</v>
      </c>
      <c r="N36" s="33">
        <f t="shared" si="4"/>
        <v>0.00021990740740739393</v>
      </c>
      <c r="O36" s="33" t="str">
        <f t="shared" si="5"/>
        <v>A</v>
      </c>
      <c r="P36" s="32" t="str">
        <f t="shared" si="6"/>
        <v>N</v>
      </c>
      <c r="Q36" s="34" t="str">
        <f t="shared" si="7"/>
        <v>A</v>
      </c>
    </row>
    <row r="37" spans="1:17" ht="11.25">
      <c r="A37" s="1">
        <v>196</v>
      </c>
      <c r="B37" s="1">
        <v>6244</v>
      </c>
      <c r="C37" s="51">
        <v>0.6986111111111111</v>
      </c>
      <c r="D37" s="51">
        <v>0.6986111111111111</v>
      </c>
      <c r="E37" s="23" t="str">
        <f t="shared" si="0"/>
        <v>+</v>
      </c>
      <c r="F37" s="21">
        <f t="shared" si="1"/>
        <v>0</v>
      </c>
      <c r="G37" s="39">
        <v>0.6989814814814815</v>
      </c>
      <c r="H37" s="39">
        <v>0.6992361111111111</v>
      </c>
      <c r="I37" s="24">
        <f t="shared" si="8"/>
        <v>0.0002546296296295214</v>
      </c>
      <c r="J37" s="24">
        <f t="shared" si="9"/>
        <v>6.944444444444444E-05</v>
      </c>
      <c r="K37" s="24">
        <f t="shared" si="2"/>
        <v>0.00032407407407396586</v>
      </c>
      <c r="L37" s="32" t="s">
        <v>5</v>
      </c>
      <c r="M37" s="33" t="str">
        <f t="shared" si="3"/>
        <v>-</v>
      </c>
      <c r="N37" s="33">
        <f t="shared" si="4"/>
        <v>0.00032407407407396586</v>
      </c>
      <c r="O37" s="33" t="str">
        <f t="shared" si="5"/>
        <v>A</v>
      </c>
      <c r="P37" s="32" t="str">
        <f t="shared" si="6"/>
        <v>N</v>
      </c>
      <c r="Q37" s="34" t="str">
        <f t="shared" si="7"/>
        <v>A</v>
      </c>
    </row>
    <row r="38" spans="1:17" ht="11.25">
      <c r="A38" s="1">
        <v>199</v>
      </c>
      <c r="B38" s="1">
        <v>6250</v>
      </c>
      <c r="C38" s="51">
        <v>0.7027777777777778</v>
      </c>
      <c r="D38" s="51">
        <v>0.7027777777777778</v>
      </c>
      <c r="E38" s="23" t="str">
        <f t="shared" si="0"/>
        <v>+</v>
      </c>
      <c r="F38" s="21">
        <f t="shared" si="1"/>
        <v>0</v>
      </c>
      <c r="G38" s="39">
        <v>0.7032523148148148</v>
      </c>
      <c r="H38" s="39">
        <v>0.7032523148148148</v>
      </c>
      <c r="I38" s="24">
        <f>H38-G38</f>
        <v>0</v>
      </c>
      <c r="J38" s="24">
        <f t="shared" si="9"/>
        <v>0</v>
      </c>
      <c r="K38" s="24">
        <f t="shared" si="2"/>
        <v>0</v>
      </c>
      <c r="L38" s="32" t="s">
        <v>5</v>
      </c>
      <c r="M38" s="33" t="str">
        <f t="shared" si="3"/>
        <v>-</v>
      </c>
      <c r="N38" s="33">
        <f t="shared" si="4"/>
        <v>0</v>
      </c>
      <c r="O38" s="33" t="str">
        <f t="shared" si="5"/>
        <v>N</v>
      </c>
      <c r="P38" s="32" t="str">
        <f t="shared" si="6"/>
        <v>N</v>
      </c>
      <c r="Q38" s="34" t="str">
        <f t="shared" si="7"/>
        <v>N</v>
      </c>
    </row>
    <row r="39" spans="1:17" ht="11.25">
      <c r="A39" s="1">
        <v>192</v>
      </c>
      <c r="B39" s="1">
        <v>4011</v>
      </c>
      <c r="C39" s="51">
        <v>0.70625</v>
      </c>
      <c r="D39" s="51">
        <v>0.70625</v>
      </c>
      <c r="E39" s="23" t="str">
        <f t="shared" si="0"/>
        <v>+</v>
      </c>
      <c r="F39" s="21">
        <f t="shared" si="1"/>
        <v>0</v>
      </c>
      <c r="G39" s="39">
        <v>0.7065740740740741</v>
      </c>
      <c r="H39" s="39">
        <v>0.7068402777777778</v>
      </c>
      <c r="I39" s="24">
        <f t="shared" si="8"/>
        <v>0.0002662037037036713</v>
      </c>
      <c r="J39" s="24">
        <f t="shared" si="9"/>
        <v>6.944444444444444E-05</v>
      </c>
      <c r="K39" s="24">
        <f t="shared" si="2"/>
        <v>0.00033564814814811576</v>
      </c>
      <c r="L39" s="38" t="s">
        <v>6</v>
      </c>
      <c r="M39" s="33">
        <f t="shared" si="3"/>
        <v>0.00033564814814811576</v>
      </c>
      <c r="N39" s="33" t="str">
        <f t="shared" si="4"/>
        <v>-</v>
      </c>
      <c r="O39" s="33" t="str">
        <f t="shared" si="5"/>
        <v>A</v>
      </c>
      <c r="P39" s="32" t="str">
        <f t="shared" si="6"/>
        <v>A</v>
      </c>
      <c r="Q39" s="34" t="str">
        <f t="shared" si="7"/>
        <v>N</v>
      </c>
    </row>
    <row r="40" spans="3:17" ht="11.25">
      <c r="C40" s="51"/>
      <c r="D40" s="51"/>
      <c r="E40" s="23"/>
      <c r="F40" s="21"/>
      <c r="G40" s="39"/>
      <c r="H40" s="39"/>
      <c r="I40" s="24"/>
      <c r="J40" s="24"/>
      <c r="K40" s="24"/>
      <c r="L40" s="38"/>
      <c r="M40" s="33"/>
      <c r="N40" s="33"/>
      <c r="O40" s="33"/>
      <c r="P40" s="32"/>
      <c r="Q40" s="34"/>
    </row>
    <row r="41" spans="1:17" ht="11.25">
      <c r="A41" s="1">
        <v>196</v>
      </c>
      <c r="B41" s="1">
        <v>6307</v>
      </c>
      <c r="C41" s="51">
        <v>0.7125</v>
      </c>
      <c r="D41" s="51">
        <v>0.7125</v>
      </c>
      <c r="E41" s="23" t="str">
        <f t="shared" si="0"/>
        <v>+</v>
      </c>
      <c r="F41" s="21">
        <f t="shared" si="1"/>
        <v>0</v>
      </c>
      <c r="G41" s="39">
        <v>0.7130324074074075</v>
      </c>
      <c r="H41" s="39">
        <v>0.7130324074074075</v>
      </c>
      <c r="I41" s="24">
        <f t="shared" si="8"/>
        <v>0</v>
      </c>
      <c r="J41" s="24">
        <f t="shared" si="9"/>
        <v>0</v>
      </c>
      <c r="K41" s="24">
        <f t="shared" si="2"/>
        <v>0</v>
      </c>
      <c r="L41" s="38" t="s">
        <v>6</v>
      </c>
      <c r="M41" s="33">
        <f t="shared" si="3"/>
        <v>0</v>
      </c>
      <c r="N41" s="33" t="str">
        <f t="shared" si="4"/>
        <v>-</v>
      </c>
      <c r="O41" s="33" t="str">
        <f t="shared" si="5"/>
        <v>N</v>
      </c>
      <c r="P41" s="32" t="str">
        <f t="shared" si="6"/>
        <v>N</v>
      </c>
      <c r="Q41" s="34" t="str">
        <f t="shared" si="7"/>
        <v>N</v>
      </c>
    </row>
    <row r="42" spans="1:17" ht="11.25">
      <c r="A42" s="1">
        <v>197</v>
      </c>
      <c r="B42" s="1">
        <v>5892</v>
      </c>
      <c r="C42" s="51">
        <v>0.7145833333333332</v>
      </c>
      <c r="D42" s="51">
        <v>0.7138888888888889</v>
      </c>
      <c r="E42" s="23" t="str">
        <f t="shared" si="0"/>
        <v>+</v>
      </c>
      <c r="F42" s="21">
        <f t="shared" si="1"/>
        <v>0.000694444444444331</v>
      </c>
      <c r="G42" s="39">
        <v>0.7151388888888889</v>
      </c>
      <c r="H42" s="39">
        <v>0.7151388888888889</v>
      </c>
      <c r="I42" s="24">
        <f t="shared" si="8"/>
        <v>0</v>
      </c>
      <c r="J42" s="24">
        <f t="shared" si="9"/>
        <v>0</v>
      </c>
      <c r="K42" s="24">
        <f t="shared" si="2"/>
        <v>0</v>
      </c>
      <c r="L42" s="32" t="s">
        <v>5</v>
      </c>
      <c r="M42" s="33" t="str">
        <f t="shared" si="3"/>
        <v>-</v>
      </c>
      <c r="N42" s="33">
        <f t="shared" si="4"/>
        <v>0</v>
      </c>
      <c r="O42" s="33" t="str">
        <f t="shared" si="5"/>
        <v>N</v>
      </c>
      <c r="P42" s="32" t="str">
        <f t="shared" si="6"/>
        <v>N</v>
      </c>
      <c r="Q42" s="34" t="str">
        <f t="shared" si="7"/>
        <v>N</v>
      </c>
    </row>
    <row r="43" spans="3:17" ht="11.25">
      <c r="C43" s="51"/>
      <c r="D43" s="51"/>
      <c r="E43" s="23"/>
      <c r="F43" s="21"/>
      <c r="G43" s="39"/>
      <c r="H43" s="39"/>
      <c r="I43" s="24"/>
      <c r="J43" s="24"/>
      <c r="K43" s="24"/>
      <c r="L43" s="32"/>
      <c r="M43" s="33"/>
      <c r="N43" s="33"/>
      <c r="O43" s="33"/>
      <c r="P43" s="32"/>
      <c r="Q43" s="34"/>
    </row>
    <row r="44" spans="1:17" ht="11.25">
      <c r="A44" s="1">
        <v>192</v>
      </c>
      <c r="B44" s="1">
        <v>3395</v>
      </c>
      <c r="C44" s="51">
        <v>0.7208333333333333</v>
      </c>
      <c r="D44" s="51">
        <v>0.720138888888889</v>
      </c>
      <c r="E44" s="23" t="str">
        <f t="shared" si="0"/>
        <v>+</v>
      </c>
      <c r="F44" s="21">
        <f t="shared" si="1"/>
        <v>0.000694444444444331</v>
      </c>
      <c r="G44" s="39">
        <v>0.721238425925926</v>
      </c>
      <c r="H44" s="39">
        <v>0.7214583333333334</v>
      </c>
      <c r="I44" s="24">
        <f t="shared" si="8"/>
        <v>0.00021990740740740478</v>
      </c>
      <c r="J44" s="24">
        <f t="shared" si="9"/>
        <v>6.944444444444444E-05</v>
      </c>
      <c r="K44" s="24">
        <f t="shared" si="2"/>
        <v>0.00028935185185184923</v>
      </c>
      <c r="L44" s="38" t="s">
        <v>6</v>
      </c>
      <c r="M44" s="33">
        <f t="shared" si="3"/>
        <v>0.00028935185185184923</v>
      </c>
      <c r="N44" s="33" t="str">
        <f t="shared" si="4"/>
        <v>-</v>
      </c>
      <c r="O44" s="33" t="str">
        <f t="shared" si="5"/>
        <v>A</v>
      </c>
      <c r="P44" s="32" t="str">
        <f t="shared" si="6"/>
        <v>A</v>
      </c>
      <c r="Q44" s="34" t="str">
        <f t="shared" si="7"/>
        <v>N</v>
      </c>
    </row>
    <row r="45" spans="1:17" ht="11.25">
      <c r="A45" s="1">
        <v>198</v>
      </c>
      <c r="B45" s="1">
        <v>6539</v>
      </c>
      <c r="C45" s="51">
        <v>0.7215277777777778</v>
      </c>
      <c r="D45" s="51">
        <v>0.7208333333333333</v>
      </c>
      <c r="E45" s="23" t="str">
        <f t="shared" si="0"/>
        <v>+</v>
      </c>
      <c r="F45" s="21">
        <f t="shared" si="1"/>
        <v>0.000694444444444442</v>
      </c>
      <c r="G45" s="39">
        <v>0.7219907407407408</v>
      </c>
      <c r="H45" s="39">
        <v>0.722337962962963</v>
      </c>
      <c r="I45" s="24">
        <f t="shared" si="8"/>
        <v>0.0003472222222222765</v>
      </c>
      <c r="J45" s="24">
        <f t="shared" si="9"/>
        <v>6.944444444444444E-05</v>
      </c>
      <c r="K45" s="24">
        <f t="shared" si="2"/>
        <v>0.00041666666666672096</v>
      </c>
      <c r="L45" s="38" t="s">
        <v>6</v>
      </c>
      <c r="M45" s="33">
        <f t="shared" si="3"/>
        <v>0.00041666666666672096</v>
      </c>
      <c r="N45" s="33" t="str">
        <f t="shared" si="4"/>
        <v>-</v>
      </c>
      <c r="O45" s="33" t="str">
        <f t="shared" si="5"/>
        <v>A</v>
      </c>
      <c r="P45" s="32" t="str">
        <f t="shared" si="6"/>
        <v>A</v>
      </c>
      <c r="Q45" s="34" t="str">
        <f t="shared" si="7"/>
        <v>N</v>
      </c>
    </row>
    <row r="46" spans="1:17" ht="11.25">
      <c r="A46" s="1">
        <v>196</v>
      </c>
      <c r="B46" s="1">
        <v>6378</v>
      </c>
      <c r="C46" s="51">
        <v>0.7270833333333333</v>
      </c>
      <c r="D46" s="51">
        <v>0.7263888888888889</v>
      </c>
      <c r="E46" s="23" t="str">
        <f t="shared" si="0"/>
        <v>+</v>
      </c>
      <c r="F46" s="21">
        <f t="shared" si="1"/>
        <v>0.000694444444444442</v>
      </c>
      <c r="G46" s="39">
        <v>0.7275</v>
      </c>
      <c r="H46" s="39">
        <v>0.7275347222222223</v>
      </c>
      <c r="I46" s="24">
        <f t="shared" si="8"/>
        <v>3.472222222222765E-05</v>
      </c>
      <c r="J46" s="24">
        <f t="shared" si="9"/>
        <v>6.944444444444444E-05</v>
      </c>
      <c r="K46" s="24">
        <f t="shared" si="2"/>
        <v>0.0001041666666666721</v>
      </c>
      <c r="L46" s="38" t="s">
        <v>6</v>
      </c>
      <c r="M46" s="33">
        <f t="shared" si="3"/>
        <v>0.0001041666666666721</v>
      </c>
      <c r="N46" s="33" t="str">
        <f t="shared" si="4"/>
        <v>-</v>
      </c>
      <c r="O46" s="33" t="str">
        <f t="shared" si="5"/>
        <v>A</v>
      </c>
      <c r="P46" s="32" t="str">
        <f t="shared" si="6"/>
        <v>A</v>
      </c>
      <c r="Q46" s="34" t="str">
        <f t="shared" si="7"/>
        <v>N</v>
      </c>
    </row>
    <row r="47" spans="1:17" ht="11.25">
      <c r="A47" s="1">
        <v>199</v>
      </c>
      <c r="B47" s="1">
        <v>6206</v>
      </c>
      <c r="C47" s="51">
        <v>0.7305555555555556</v>
      </c>
      <c r="D47" s="51">
        <v>0.7305555555555556</v>
      </c>
      <c r="E47" s="23" t="str">
        <f t="shared" si="0"/>
        <v>+</v>
      </c>
      <c r="F47" s="21">
        <f t="shared" si="1"/>
        <v>0</v>
      </c>
      <c r="G47" s="39">
        <v>0.731099537037037</v>
      </c>
      <c r="H47" s="39">
        <v>0.731099537037037</v>
      </c>
      <c r="I47" s="24">
        <f t="shared" si="8"/>
        <v>0</v>
      </c>
      <c r="J47" s="24">
        <f t="shared" si="9"/>
        <v>0</v>
      </c>
      <c r="K47" s="24">
        <f t="shared" si="2"/>
        <v>0</v>
      </c>
      <c r="L47" s="32" t="s">
        <v>5</v>
      </c>
      <c r="M47" s="33" t="str">
        <f t="shared" si="3"/>
        <v>-</v>
      </c>
      <c r="N47" s="33">
        <f t="shared" si="4"/>
        <v>0</v>
      </c>
      <c r="O47" s="33" t="str">
        <f t="shared" si="5"/>
        <v>N</v>
      </c>
      <c r="P47" s="32" t="str">
        <f t="shared" si="6"/>
        <v>N</v>
      </c>
      <c r="Q47" s="34" t="str">
        <f t="shared" si="7"/>
        <v>N</v>
      </c>
    </row>
    <row r="48" spans="3:17" ht="11.25">
      <c r="C48" s="51"/>
      <c r="D48" s="51"/>
      <c r="E48" s="23"/>
      <c r="F48" s="21"/>
      <c r="G48" s="39"/>
      <c r="H48" s="39"/>
      <c r="I48" s="24"/>
      <c r="J48" s="24"/>
      <c r="K48" s="24"/>
      <c r="L48" s="38"/>
      <c r="M48" s="33"/>
      <c r="N48" s="33"/>
      <c r="O48" s="33"/>
      <c r="P48" s="32"/>
      <c r="Q48" s="34"/>
    </row>
    <row r="49" spans="1:17" ht="11.25">
      <c r="A49" s="1">
        <v>198</v>
      </c>
      <c r="B49" s="1">
        <v>6364</v>
      </c>
      <c r="C49" s="51">
        <v>0.7347222222222222</v>
      </c>
      <c r="D49" s="51">
        <v>0.7347222222222222</v>
      </c>
      <c r="E49" s="23" t="str">
        <f t="shared" si="0"/>
        <v>+</v>
      </c>
      <c r="F49" s="21">
        <f t="shared" si="1"/>
        <v>0</v>
      </c>
      <c r="G49" s="39">
        <v>0.7350231481481481</v>
      </c>
      <c r="H49" s="39">
        <v>0.735451388888889</v>
      </c>
      <c r="I49" s="24">
        <f t="shared" si="8"/>
        <v>0.0004282407407408817</v>
      </c>
      <c r="J49" s="24">
        <v>6.944444444444444E-05</v>
      </c>
      <c r="K49" s="24">
        <f t="shared" si="2"/>
        <v>0.0004976851851853262</v>
      </c>
      <c r="L49" s="32" t="s">
        <v>5</v>
      </c>
      <c r="M49" s="33" t="str">
        <f t="shared" si="3"/>
        <v>-</v>
      </c>
      <c r="N49" s="33">
        <f t="shared" si="4"/>
        <v>0.0004976851851853262</v>
      </c>
      <c r="O49" s="33" t="str">
        <f t="shared" si="5"/>
        <v>A</v>
      </c>
      <c r="P49" s="32" t="str">
        <f t="shared" si="6"/>
        <v>N</v>
      </c>
      <c r="Q49" s="34" t="str">
        <f t="shared" si="7"/>
        <v>A</v>
      </c>
    </row>
    <row r="50" spans="1:17" ht="11.25">
      <c r="A50" s="1">
        <v>197</v>
      </c>
      <c r="B50" s="1">
        <v>5868</v>
      </c>
      <c r="C50" s="51">
        <v>0.7347222222222222</v>
      </c>
      <c r="D50" s="51">
        <v>0.7347222222222222</v>
      </c>
      <c r="E50" s="23" t="str">
        <f t="shared" si="0"/>
        <v>+</v>
      </c>
      <c r="F50" s="21">
        <f t="shared" si="1"/>
        <v>0</v>
      </c>
      <c r="G50" s="39">
        <v>0.7353125</v>
      </c>
      <c r="H50" s="39">
        <v>0.735474537037037</v>
      </c>
      <c r="I50" s="24">
        <f t="shared" si="8"/>
        <v>0.00016203703703698835</v>
      </c>
      <c r="J50" s="24">
        <f t="shared" si="9"/>
        <v>6.944444444444444E-05</v>
      </c>
      <c r="K50" s="24">
        <f t="shared" si="2"/>
        <v>0.0002314814814814328</v>
      </c>
      <c r="L50" s="32" t="s">
        <v>5</v>
      </c>
      <c r="M50" s="33" t="str">
        <f t="shared" si="3"/>
        <v>-</v>
      </c>
      <c r="N50" s="33">
        <f t="shared" si="4"/>
        <v>0.0002314814814814328</v>
      </c>
      <c r="O50" s="33" t="str">
        <f t="shared" si="5"/>
        <v>A</v>
      </c>
      <c r="P50" s="32" t="str">
        <f t="shared" si="6"/>
        <v>N</v>
      </c>
      <c r="Q50" s="34" t="str">
        <f t="shared" si="7"/>
        <v>A</v>
      </c>
    </row>
    <row r="51" spans="1:17" ht="11.25">
      <c r="A51" s="1">
        <v>196</v>
      </c>
      <c r="B51" s="1">
        <v>6190</v>
      </c>
      <c r="C51" s="51">
        <v>0.7409722222222223</v>
      </c>
      <c r="D51" s="51">
        <v>0.7402777777777777</v>
      </c>
      <c r="E51" s="23" t="str">
        <f t="shared" si="0"/>
        <v>+</v>
      </c>
      <c r="F51" s="21">
        <f t="shared" si="1"/>
        <v>0.000694444444444553</v>
      </c>
      <c r="G51" s="39">
        <v>0.7415277777777778</v>
      </c>
      <c r="H51" s="39">
        <v>0.741574074074074</v>
      </c>
      <c r="I51" s="24">
        <f t="shared" si="8"/>
        <v>4.6296296296266526E-05</v>
      </c>
      <c r="J51" s="24">
        <f t="shared" si="9"/>
        <v>6.944444444444444E-05</v>
      </c>
      <c r="K51" s="24">
        <f t="shared" si="2"/>
        <v>0.00011574074074071097</v>
      </c>
      <c r="L51" s="32" t="s">
        <v>5</v>
      </c>
      <c r="M51" s="33" t="str">
        <f t="shared" si="3"/>
        <v>-</v>
      </c>
      <c r="N51" s="33">
        <f t="shared" si="4"/>
        <v>0.00011574074074071097</v>
      </c>
      <c r="O51" s="33" t="str">
        <f t="shared" si="5"/>
        <v>A</v>
      </c>
      <c r="P51" s="32" t="str">
        <f t="shared" si="6"/>
        <v>N</v>
      </c>
      <c r="Q51" s="34" t="str">
        <f t="shared" si="7"/>
        <v>A</v>
      </c>
    </row>
    <row r="52" spans="3:17" ht="11.25">
      <c r="C52" s="51"/>
      <c r="D52" s="51"/>
      <c r="E52" s="23"/>
      <c r="F52" s="21"/>
      <c r="G52" s="39"/>
      <c r="H52" s="39"/>
      <c r="I52" s="24"/>
      <c r="J52" s="24"/>
      <c r="K52" s="24"/>
      <c r="L52" s="32"/>
      <c r="M52" s="33"/>
      <c r="N52" s="33"/>
      <c r="O52" s="33"/>
      <c r="P52" s="32"/>
      <c r="Q52" s="34"/>
    </row>
    <row r="53" spans="1:17" ht="11.25">
      <c r="A53" s="1">
        <v>192</v>
      </c>
      <c r="B53" s="1">
        <v>3373</v>
      </c>
      <c r="C53" s="51">
        <v>0.748611111111111</v>
      </c>
      <c r="D53" s="51">
        <v>0.7479166666666667</v>
      </c>
      <c r="E53" s="23" t="str">
        <f t="shared" si="0"/>
        <v>+</v>
      </c>
      <c r="F53" s="21">
        <f t="shared" si="1"/>
        <v>0.000694444444444331</v>
      </c>
      <c r="G53" s="39">
        <v>0.7490740740740741</v>
      </c>
      <c r="H53" s="39">
        <v>0.7490740740740741</v>
      </c>
      <c r="I53" s="24">
        <f t="shared" si="8"/>
        <v>0</v>
      </c>
      <c r="J53" s="24">
        <f t="shared" si="9"/>
        <v>0</v>
      </c>
      <c r="K53" s="24">
        <f t="shared" si="2"/>
        <v>0</v>
      </c>
      <c r="L53" s="38" t="s">
        <v>6</v>
      </c>
      <c r="M53" s="33">
        <f t="shared" si="3"/>
        <v>0</v>
      </c>
      <c r="N53" s="33" t="str">
        <f t="shared" si="4"/>
        <v>-</v>
      </c>
      <c r="O53" s="33" t="str">
        <f t="shared" si="5"/>
        <v>N</v>
      </c>
      <c r="P53" s="32" t="str">
        <f t="shared" si="6"/>
        <v>N</v>
      </c>
      <c r="Q53" s="34" t="str">
        <f t="shared" si="7"/>
        <v>N</v>
      </c>
    </row>
    <row r="54" spans="1:18" ht="11.25">
      <c r="A54" s="10">
        <v>198</v>
      </c>
      <c r="B54" s="10">
        <v>6301</v>
      </c>
      <c r="C54" s="25">
        <v>0.75</v>
      </c>
      <c r="D54" s="25">
        <v>0.748611111111111</v>
      </c>
      <c r="E54" s="27" t="str">
        <f t="shared" si="0"/>
        <v>+</v>
      </c>
      <c r="F54" s="25">
        <f t="shared" si="1"/>
        <v>0.001388888888888995</v>
      </c>
      <c r="G54" s="40">
        <v>0.7504976851851852</v>
      </c>
      <c r="H54" s="40">
        <v>0.7504976851851852</v>
      </c>
      <c r="I54" s="28">
        <f t="shared" si="8"/>
        <v>0</v>
      </c>
      <c r="J54" s="28">
        <f t="shared" si="9"/>
        <v>0</v>
      </c>
      <c r="K54" s="28">
        <f t="shared" si="2"/>
        <v>0</v>
      </c>
      <c r="L54" s="49" t="s">
        <v>6</v>
      </c>
      <c r="M54" s="36">
        <f t="shared" si="3"/>
        <v>0</v>
      </c>
      <c r="N54" s="36" t="str">
        <f t="shared" si="4"/>
        <v>-</v>
      </c>
      <c r="O54" s="36" t="str">
        <f t="shared" si="5"/>
        <v>N</v>
      </c>
      <c r="P54" s="35" t="str">
        <f t="shared" si="6"/>
        <v>N</v>
      </c>
      <c r="Q54" s="37" t="str">
        <f t="shared" si="7"/>
        <v>N</v>
      </c>
      <c r="R54" s="60">
        <f>AVERAGE(F33:F54)</f>
        <v>0.00032679738562090737</v>
      </c>
    </row>
    <row r="55" spans="1:17" ht="11.25">
      <c r="A55" s="1">
        <v>198</v>
      </c>
      <c r="B55" s="1">
        <v>6232</v>
      </c>
      <c r="C55" s="51">
        <v>0.6673611111111111</v>
      </c>
      <c r="D55" s="51">
        <v>0.6666666666666666</v>
      </c>
      <c r="E55" s="23" t="str">
        <f t="shared" si="0"/>
        <v>+</v>
      </c>
      <c r="F55" s="21">
        <f t="shared" si="1"/>
        <v>0.000694444444444442</v>
      </c>
      <c r="G55" s="61">
        <v>0.6677777777777778</v>
      </c>
      <c r="H55" s="61">
        <v>0.6679282407407406</v>
      </c>
      <c r="I55" s="24">
        <f aca="true" t="shared" si="19" ref="I55:I81">H55-G55</f>
        <v>0.00015046296296283845</v>
      </c>
      <c r="J55" s="24">
        <f t="shared" si="9"/>
        <v>6.944444444444444E-05</v>
      </c>
      <c r="K55" s="24">
        <f aca="true" t="shared" si="20" ref="K55:K81">I55+J55</f>
        <v>0.0002199074074072829</v>
      </c>
      <c r="L55" s="32" t="s">
        <v>5</v>
      </c>
      <c r="M55" s="33" t="str">
        <f aca="true" t="shared" si="21" ref="M55:M81">IF(L55="A",K55,"-")</f>
        <v>-</v>
      </c>
      <c r="N55" s="33">
        <f aca="true" t="shared" si="22" ref="N55:N81">IF(L55="N",K55,"-")</f>
        <v>0.0002199074074072829</v>
      </c>
      <c r="O55" s="33" t="str">
        <f aca="true" t="shared" si="23" ref="O55:O81">IF(K55&gt;0,"A","N")</f>
        <v>A</v>
      </c>
      <c r="P55" s="32" t="str">
        <f aca="true" t="shared" si="24" ref="P55:P81">IF(OR(M55="-",M55=0),"N","A")</f>
        <v>N</v>
      </c>
      <c r="Q55" s="34" t="str">
        <f aca="true" t="shared" si="25" ref="Q55:Q81">IF(OR(N55="-",N55=0),"N","A")</f>
        <v>A</v>
      </c>
    </row>
    <row r="56" spans="1:17" ht="11.25">
      <c r="A56" s="1">
        <v>196</v>
      </c>
      <c r="B56" s="1">
        <v>6300</v>
      </c>
      <c r="C56" s="51">
        <v>0.6708333333333334</v>
      </c>
      <c r="D56" s="51">
        <v>0.6708333333333334</v>
      </c>
      <c r="E56" s="23" t="str">
        <f t="shared" si="0"/>
        <v>+</v>
      </c>
      <c r="F56" s="21">
        <f t="shared" si="1"/>
        <v>0</v>
      </c>
      <c r="G56" s="61">
        <v>0.6713773148148148</v>
      </c>
      <c r="H56" s="61">
        <v>0.6713773148148148</v>
      </c>
      <c r="I56" s="24">
        <f t="shared" si="19"/>
        <v>0</v>
      </c>
      <c r="J56" s="24">
        <f t="shared" si="9"/>
        <v>0</v>
      </c>
      <c r="K56" s="24">
        <f t="shared" si="20"/>
        <v>0</v>
      </c>
      <c r="L56" s="38" t="s">
        <v>6</v>
      </c>
      <c r="M56" s="33">
        <f t="shared" si="21"/>
        <v>0</v>
      </c>
      <c r="N56" s="33" t="str">
        <f t="shared" si="22"/>
        <v>-</v>
      </c>
      <c r="O56" s="33" t="str">
        <f t="shared" si="23"/>
        <v>N</v>
      </c>
      <c r="P56" s="32" t="str">
        <f t="shared" si="24"/>
        <v>N</v>
      </c>
      <c r="Q56" s="34" t="str">
        <f t="shared" si="25"/>
        <v>N</v>
      </c>
    </row>
    <row r="57" spans="1:17" ht="11.25">
      <c r="A57" s="1">
        <v>197</v>
      </c>
      <c r="B57" s="1">
        <v>3074</v>
      </c>
      <c r="C57" s="51">
        <v>0.6736111111111112</v>
      </c>
      <c r="D57" s="51">
        <v>0.6722222222222222</v>
      </c>
      <c r="E57" s="23" t="str">
        <f t="shared" si="0"/>
        <v>+</v>
      </c>
      <c r="F57" s="21">
        <f t="shared" si="1"/>
        <v>0.001388888888888995</v>
      </c>
      <c r="G57" s="61">
        <v>0.6738773148148148</v>
      </c>
      <c r="H57" s="61">
        <v>0.6738773148148148</v>
      </c>
      <c r="I57" s="24">
        <f t="shared" si="19"/>
        <v>0</v>
      </c>
      <c r="J57" s="24">
        <f t="shared" si="9"/>
        <v>0</v>
      </c>
      <c r="K57" s="24">
        <f t="shared" si="20"/>
        <v>0</v>
      </c>
      <c r="L57" s="32" t="s">
        <v>5</v>
      </c>
      <c r="M57" s="33" t="str">
        <f t="shared" si="21"/>
        <v>-</v>
      </c>
      <c r="N57" s="33">
        <f t="shared" si="22"/>
        <v>0</v>
      </c>
      <c r="O57" s="33" t="str">
        <f t="shared" si="23"/>
        <v>N</v>
      </c>
      <c r="P57" s="32" t="str">
        <f t="shared" si="24"/>
        <v>N</v>
      </c>
      <c r="Q57" s="34" t="str">
        <f t="shared" si="25"/>
        <v>N</v>
      </c>
    </row>
    <row r="58" spans="1:17" ht="11.25">
      <c r="A58" s="1">
        <v>199</v>
      </c>
      <c r="B58" s="1">
        <v>6312</v>
      </c>
      <c r="C58" s="51">
        <v>0.6743055555555556</v>
      </c>
      <c r="D58" s="51">
        <v>0.6736111111111112</v>
      </c>
      <c r="E58" s="23" t="str">
        <f t="shared" si="0"/>
        <v>+</v>
      </c>
      <c r="F58" s="21">
        <f t="shared" si="1"/>
        <v>0.000694444444444442</v>
      </c>
      <c r="G58" s="61">
        <v>0.6747569444444445</v>
      </c>
      <c r="H58" s="61">
        <v>0.6748842592592593</v>
      </c>
      <c r="I58" s="24">
        <f t="shared" si="19"/>
        <v>0.00012731481481487172</v>
      </c>
      <c r="J58" s="24">
        <f t="shared" si="9"/>
        <v>6.944444444444444E-05</v>
      </c>
      <c r="K58" s="24">
        <f t="shared" si="20"/>
        <v>0.00019675925925931618</v>
      </c>
      <c r="L58" s="32" t="s">
        <v>5</v>
      </c>
      <c r="M58" s="33" t="str">
        <f t="shared" si="21"/>
        <v>-</v>
      </c>
      <c r="N58" s="33">
        <f t="shared" si="22"/>
        <v>0.00019675925925931618</v>
      </c>
      <c r="O58" s="33" t="str">
        <f t="shared" si="23"/>
        <v>A</v>
      </c>
      <c r="P58" s="32" t="str">
        <f t="shared" si="24"/>
        <v>N</v>
      </c>
      <c r="Q58" s="34" t="str">
        <f t="shared" si="25"/>
        <v>A</v>
      </c>
    </row>
    <row r="59" spans="1:17" ht="11.25">
      <c r="A59" s="1">
        <v>192</v>
      </c>
      <c r="B59" s="1">
        <v>3403</v>
      </c>
      <c r="C59" s="51">
        <v>0.6763888888888889</v>
      </c>
      <c r="D59" s="51">
        <v>0.6729166666666666</v>
      </c>
      <c r="E59" s="23" t="str">
        <f t="shared" si="0"/>
        <v>+</v>
      </c>
      <c r="F59" s="21">
        <f t="shared" si="1"/>
        <v>0.003472222222222321</v>
      </c>
      <c r="G59" s="61">
        <v>0.6772337962962963</v>
      </c>
      <c r="H59" s="61">
        <v>0.6775694444444444</v>
      </c>
      <c r="I59" s="24">
        <f t="shared" si="19"/>
        <v>0.0003356481481481266</v>
      </c>
      <c r="J59" s="24">
        <f t="shared" si="9"/>
        <v>6.944444444444444E-05</v>
      </c>
      <c r="K59" s="24">
        <f t="shared" si="20"/>
        <v>0.00040509259259257106</v>
      </c>
      <c r="L59" s="38" t="s">
        <v>6</v>
      </c>
      <c r="M59" s="33">
        <f t="shared" si="21"/>
        <v>0.00040509259259257106</v>
      </c>
      <c r="N59" s="33" t="str">
        <f t="shared" si="22"/>
        <v>-</v>
      </c>
      <c r="O59" s="33" t="str">
        <f t="shared" si="23"/>
        <v>A</v>
      </c>
      <c r="P59" s="32" t="str">
        <f t="shared" si="24"/>
        <v>A</v>
      </c>
      <c r="Q59" s="34" t="str">
        <f t="shared" si="25"/>
        <v>N</v>
      </c>
    </row>
    <row r="60" spans="1:17" ht="11.25">
      <c r="A60" s="1">
        <v>198</v>
      </c>
      <c r="C60" s="51">
        <v>0.6777777777777777</v>
      </c>
      <c r="D60" s="51">
        <v>0.6770833333333334</v>
      </c>
      <c r="E60" s="23" t="str">
        <f t="shared" si="0"/>
        <v>+</v>
      </c>
      <c r="F60" s="21">
        <f t="shared" si="1"/>
        <v>0.000694444444444331</v>
      </c>
      <c r="G60" s="61">
        <v>0.6782407407407408</v>
      </c>
      <c r="H60" s="61">
        <v>0.6782407407407408</v>
      </c>
      <c r="I60" s="24">
        <f t="shared" si="19"/>
        <v>0</v>
      </c>
      <c r="J60" s="24">
        <f t="shared" si="9"/>
        <v>0</v>
      </c>
      <c r="K60" s="24">
        <f t="shared" si="20"/>
        <v>0</v>
      </c>
      <c r="L60" s="38" t="s">
        <v>6</v>
      </c>
      <c r="M60" s="33">
        <f t="shared" si="21"/>
        <v>0</v>
      </c>
      <c r="N60" s="33" t="str">
        <f t="shared" si="22"/>
        <v>-</v>
      </c>
      <c r="O60" s="33" t="str">
        <f t="shared" si="23"/>
        <v>N</v>
      </c>
      <c r="P60" s="32" t="str">
        <f t="shared" si="24"/>
        <v>N</v>
      </c>
      <c r="Q60" s="34" t="str">
        <f t="shared" si="25"/>
        <v>N</v>
      </c>
    </row>
    <row r="61" spans="1:17" ht="11.25">
      <c r="A61" s="1">
        <v>196</v>
      </c>
      <c r="B61" s="1">
        <v>6378</v>
      </c>
      <c r="C61" s="51">
        <v>0.6819444444444445</v>
      </c>
      <c r="D61" s="51">
        <v>0.68125</v>
      </c>
      <c r="E61" s="23" t="str">
        <f t="shared" si="0"/>
        <v>+</v>
      </c>
      <c r="F61" s="21">
        <f t="shared" si="1"/>
        <v>0.000694444444444442</v>
      </c>
      <c r="G61" s="61">
        <v>0.6826967592592593</v>
      </c>
      <c r="H61" s="61">
        <v>0.6826967592592593</v>
      </c>
      <c r="I61" s="24">
        <f t="shared" si="19"/>
        <v>0</v>
      </c>
      <c r="J61" s="24">
        <f t="shared" si="9"/>
        <v>0</v>
      </c>
      <c r="K61" s="24">
        <f t="shared" si="20"/>
        <v>0</v>
      </c>
      <c r="L61" s="38" t="s">
        <v>6</v>
      </c>
      <c r="M61" s="33">
        <f t="shared" si="21"/>
        <v>0</v>
      </c>
      <c r="N61" s="33" t="str">
        <f t="shared" si="22"/>
        <v>-</v>
      </c>
      <c r="O61" s="33" t="str">
        <f t="shared" si="23"/>
        <v>N</v>
      </c>
      <c r="P61" s="32" t="str">
        <f t="shared" si="24"/>
        <v>N</v>
      </c>
      <c r="Q61" s="34" t="str">
        <f t="shared" si="25"/>
        <v>N</v>
      </c>
    </row>
    <row r="62" spans="1:17" ht="11.25">
      <c r="A62" s="1">
        <v>192</v>
      </c>
      <c r="B62" s="1">
        <v>3373</v>
      </c>
      <c r="C62" s="51">
        <v>0.6847222222222222</v>
      </c>
      <c r="D62" s="51">
        <v>0.6833333333333332</v>
      </c>
      <c r="E62" s="23" t="str">
        <f t="shared" si="0"/>
        <v>+</v>
      </c>
      <c r="F62" s="21">
        <f t="shared" si="1"/>
        <v>0.001388888888888995</v>
      </c>
      <c r="G62" s="61">
        <v>0.685300925925926</v>
      </c>
      <c r="H62" s="61">
        <v>0.685300925925926</v>
      </c>
      <c r="I62" s="24">
        <f t="shared" si="19"/>
        <v>0</v>
      </c>
      <c r="J62" s="24">
        <f t="shared" si="9"/>
        <v>0</v>
      </c>
      <c r="K62" s="24">
        <f t="shared" si="20"/>
        <v>0</v>
      </c>
      <c r="L62" s="38" t="s">
        <v>6</v>
      </c>
      <c r="M62" s="33">
        <f t="shared" si="21"/>
        <v>0</v>
      </c>
      <c r="N62" s="33" t="str">
        <f t="shared" si="22"/>
        <v>-</v>
      </c>
      <c r="O62" s="33" t="str">
        <f t="shared" si="23"/>
        <v>N</v>
      </c>
      <c r="P62" s="32" t="str">
        <f t="shared" si="24"/>
        <v>N</v>
      </c>
      <c r="Q62" s="34" t="str">
        <f t="shared" si="25"/>
        <v>N</v>
      </c>
    </row>
    <row r="63" spans="1:17" ht="11.25">
      <c r="A63" s="1">
        <v>199</v>
      </c>
      <c r="B63" s="1">
        <v>6147</v>
      </c>
      <c r="C63" s="51">
        <v>0.6875</v>
      </c>
      <c r="D63" s="51">
        <v>0.6840277777777778</v>
      </c>
      <c r="E63" s="23" t="str">
        <f t="shared" si="0"/>
        <v>+</v>
      </c>
      <c r="F63" s="21">
        <f t="shared" si="1"/>
        <v>0.00347222222222221</v>
      </c>
      <c r="G63" s="61">
        <v>0.6883796296296296</v>
      </c>
      <c r="H63" s="61">
        <v>0.6883796296296296</v>
      </c>
      <c r="I63" s="24">
        <f t="shared" si="19"/>
        <v>0</v>
      </c>
      <c r="J63" s="24">
        <f t="shared" si="9"/>
        <v>0</v>
      </c>
      <c r="K63" s="24">
        <f t="shared" si="20"/>
        <v>0</v>
      </c>
      <c r="L63" s="32" t="s">
        <v>5</v>
      </c>
      <c r="M63" s="33" t="str">
        <f t="shared" si="21"/>
        <v>-</v>
      </c>
      <c r="N63" s="33">
        <f t="shared" si="22"/>
        <v>0</v>
      </c>
      <c r="O63" s="33" t="str">
        <f t="shared" si="23"/>
        <v>N</v>
      </c>
      <c r="P63" s="32" t="str">
        <f t="shared" si="24"/>
        <v>N</v>
      </c>
      <c r="Q63" s="34" t="str">
        <f t="shared" si="25"/>
        <v>N</v>
      </c>
    </row>
    <row r="64" spans="1:17" ht="11.25">
      <c r="A64" s="1">
        <v>198</v>
      </c>
      <c r="B64" s="1">
        <v>6332</v>
      </c>
      <c r="C64" s="51">
        <v>0.688888888888889</v>
      </c>
      <c r="D64" s="51">
        <v>0.6875</v>
      </c>
      <c r="E64" s="23" t="str">
        <f t="shared" si="0"/>
        <v>+</v>
      </c>
      <c r="F64" s="21">
        <f t="shared" si="1"/>
        <v>0.001388888888888995</v>
      </c>
      <c r="G64" s="61">
        <v>0.6895717592592593</v>
      </c>
      <c r="H64" s="61">
        <v>0.6900694444444445</v>
      </c>
      <c r="I64" s="24">
        <f t="shared" si="19"/>
        <v>0.000497685185185226</v>
      </c>
      <c r="J64" s="24">
        <f t="shared" si="9"/>
        <v>6.944444444444444E-05</v>
      </c>
      <c r="K64" s="24">
        <f t="shared" si="20"/>
        <v>0.0005671296296296704</v>
      </c>
      <c r="L64" s="38" t="s">
        <v>6</v>
      </c>
      <c r="M64" s="33">
        <f t="shared" si="21"/>
        <v>0.0005671296296296704</v>
      </c>
      <c r="N64" s="33" t="str">
        <f t="shared" si="22"/>
        <v>-</v>
      </c>
      <c r="O64" s="33" t="str">
        <f t="shared" si="23"/>
        <v>A</v>
      </c>
      <c r="P64" s="32" t="str">
        <f t="shared" si="24"/>
        <v>A</v>
      </c>
      <c r="Q64" s="34" t="str">
        <f t="shared" si="25"/>
        <v>N</v>
      </c>
    </row>
    <row r="65" spans="3:17" ht="11.25">
      <c r="C65" s="51"/>
      <c r="D65" s="51"/>
      <c r="E65" s="23"/>
      <c r="F65" s="21"/>
      <c r="G65" s="61"/>
      <c r="H65" s="61"/>
      <c r="I65" s="24"/>
      <c r="J65" s="24"/>
      <c r="K65" s="24"/>
      <c r="L65" s="38"/>
      <c r="M65" s="33"/>
      <c r="N65" s="33"/>
      <c r="O65" s="33"/>
      <c r="P65" s="32"/>
      <c r="Q65" s="34"/>
    </row>
    <row r="66" spans="1:17" ht="11.25">
      <c r="A66" s="1">
        <v>196</v>
      </c>
      <c r="B66" s="1">
        <v>6274</v>
      </c>
      <c r="C66" s="51">
        <v>0.6944444444444445</v>
      </c>
      <c r="D66" s="51">
        <v>0.6916666666666668</v>
      </c>
      <c r="E66" s="23" t="str">
        <f t="shared" si="0"/>
        <v>+</v>
      </c>
      <c r="F66" s="21">
        <f t="shared" si="1"/>
        <v>0.002777777777777768</v>
      </c>
      <c r="G66" s="61">
        <v>0.6950347222222222</v>
      </c>
      <c r="H66" s="61">
        <v>0.6951620370370369</v>
      </c>
      <c r="I66" s="24">
        <f t="shared" si="19"/>
        <v>0.0001273148148147607</v>
      </c>
      <c r="J66" s="24">
        <f t="shared" si="9"/>
        <v>6.944444444444444E-05</v>
      </c>
      <c r="K66" s="24">
        <f t="shared" si="20"/>
        <v>0.00019675925925920516</v>
      </c>
      <c r="L66" s="38" t="s">
        <v>6</v>
      </c>
      <c r="M66" s="33">
        <f t="shared" si="21"/>
        <v>0.00019675925925920516</v>
      </c>
      <c r="N66" s="33" t="str">
        <f t="shared" si="22"/>
        <v>-</v>
      </c>
      <c r="O66" s="33" t="str">
        <f t="shared" si="23"/>
        <v>A</v>
      </c>
      <c r="P66" s="32" t="str">
        <f t="shared" si="24"/>
        <v>A</v>
      </c>
      <c r="Q66" s="34" t="str">
        <f t="shared" si="25"/>
        <v>N</v>
      </c>
    </row>
    <row r="67" spans="1:17" ht="11.25">
      <c r="A67" s="1">
        <v>197</v>
      </c>
      <c r="B67" s="1">
        <v>5515</v>
      </c>
      <c r="C67" s="51">
        <v>0.6958333333333333</v>
      </c>
      <c r="D67" s="51">
        <v>0.6930555555555555</v>
      </c>
      <c r="E67" s="23" t="str">
        <f t="shared" si="0"/>
        <v>+</v>
      </c>
      <c r="F67" s="21">
        <f t="shared" si="1"/>
        <v>0.002777777777777768</v>
      </c>
      <c r="G67" s="61">
        <v>0.6960532407407407</v>
      </c>
      <c r="H67" s="61">
        <v>0.6960532407407407</v>
      </c>
      <c r="I67" s="24">
        <f t="shared" si="19"/>
        <v>0</v>
      </c>
      <c r="J67" s="24">
        <f t="shared" si="9"/>
        <v>0</v>
      </c>
      <c r="K67" s="24">
        <f t="shared" si="20"/>
        <v>0</v>
      </c>
      <c r="L67" s="32" t="s">
        <v>5</v>
      </c>
      <c r="M67" s="33" t="str">
        <f t="shared" si="21"/>
        <v>-</v>
      </c>
      <c r="N67" s="33">
        <f t="shared" si="22"/>
        <v>0</v>
      </c>
      <c r="O67" s="33" t="str">
        <f t="shared" si="23"/>
        <v>N</v>
      </c>
      <c r="P67" s="32" t="str">
        <f t="shared" si="24"/>
        <v>N</v>
      </c>
      <c r="Q67" s="34" t="str">
        <f t="shared" si="25"/>
        <v>N</v>
      </c>
    </row>
    <row r="68" spans="1:17" ht="11.25">
      <c r="A68" s="1">
        <v>199</v>
      </c>
      <c r="B68" s="1">
        <v>6326</v>
      </c>
      <c r="C68" s="51">
        <v>0.6958333333333333</v>
      </c>
      <c r="D68" s="51">
        <v>0.6944444444444445</v>
      </c>
      <c r="E68" s="23" t="str">
        <f t="shared" si="0"/>
        <v>+</v>
      </c>
      <c r="F68" s="21">
        <f t="shared" si="1"/>
        <v>0.001388888888888773</v>
      </c>
      <c r="G68" s="61">
        <v>0.6962731481481481</v>
      </c>
      <c r="H68" s="61">
        <v>0.696701388888889</v>
      </c>
      <c r="I68" s="24">
        <f t="shared" si="19"/>
        <v>0.0004282407407408817</v>
      </c>
      <c r="J68" s="24">
        <f t="shared" si="9"/>
        <v>6.944444444444444E-05</v>
      </c>
      <c r="K68" s="24">
        <f t="shared" si="20"/>
        <v>0.0004976851851853262</v>
      </c>
      <c r="L68" s="38" t="s">
        <v>6</v>
      </c>
      <c r="M68" s="33">
        <f t="shared" si="21"/>
        <v>0.0004976851851853262</v>
      </c>
      <c r="N68" s="33" t="str">
        <f t="shared" si="22"/>
        <v>-</v>
      </c>
      <c r="O68" s="33" t="str">
        <f t="shared" si="23"/>
        <v>A</v>
      </c>
      <c r="P68" s="32" t="str">
        <f t="shared" si="24"/>
        <v>A</v>
      </c>
      <c r="Q68" s="34" t="str">
        <f t="shared" si="25"/>
        <v>N</v>
      </c>
    </row>
    <row r="69" spans="1:17" ht="11.25">
      <c r="A69" s="1">
        <v>198</v>
      </c>
      <c r="B69" s="1">
        <v>6211</v>
      </c>
      <c r="C69" s="51">
        <v>0.6993055555555556</v>
      </c>
      <c r="D69" s="51">
        <v>0.6979166666666666</v>
      </c>
      <c r="E69" s="23" t="str">
        <f t="shared" si="0"/>
        <v>+</v>
      </c>
      <c r="F69" s="21">
        <f t="shared" si="1"/>
        <v>0.001388888888888995</v>
      </c>
      <c r="G69" s="61">
        <v>0.6996759259259259</v>
      </c>
      <c r="H69" s="61">
        <v>0.6996759259259259</v>
      </c>
      <c r="I69" s="24">
        <f t="shared" si="19"/>
        <v>0</v>
      </c>
      <c r="J69" s="24">
        <f t="shared" si="9"/>
        <v>0</v>
      </c>
      <c r="K69" s="24">
        <f t="shared" si="20"/>
        <v>0</v>
      </c>
      <c r="L69" s="32" t="s">
        <v>5</v>
      </c>
      <c r="M69" s="33" t="str">
        <f t="shared" si="21"/>
        <v>-</v>
      </c>
      <c r="N69" s="33">
        <f t="shared" si="22"/>
        <v>0</v>
      </c>
      <c r="O69" s="33" t="str">
        <f t="shared" si="23"/>
        <v>N</v>
      </c>
      <c r="P69" s="32" t="str">
        <f t="shared" si="24"/>
        <v>N</v>
      </c>
      <c r="Q69" s="34" t="str">
        <f t="shared" si="25"/>
        <v>N</v>
      </c>
    </row>
    <row r="70" spans="1:17" ht="11.25">
      <c r="A70" s="1">
        <v>196</v>
      </c>
      <c r="B70" s="1">
        <v>6115</v>
      </c>
      <c r="C70" s="51">
        <v>0.7027777777777778</v>
      </c>
      <c r="D70" s="51">
        <v>0.7020833333333334</v>
      </c>
      <c r="E70" s="23" t="str">
        <f t="shared" si="0"/>
        <v>+</v>
      </c>
      <c r="F70" s="21">
        <f t="shared" si="1"/>
        <v>0.000694444444444442</v>
      </c>
      <c r="G70" s="61">
        <v>0.7029976851851852</v>
      </c>
      <c r="H70" s="61">
        <v>0.7029976851851852</v>
      </c>
      <c r="I70" s="24">
        <f t="shared" si="19"/>
        <v>0</v>
      </c>
      <c r="J70" s="24">
        <f t="shared" si="9"/>
        <v>0</v>
      </c>
      <c r="K70" s="24">
        <f t="shared" si="20"/>
        <v>0</v>
      </c>
      <c r="L70" s="32" t="s">
        <v>5</v>
      </c>
      <c r="M70" s="33" t="str">
        <f t="shared" si="21"/>
        <v>-</v>
      </c>
      <c r="N70" s="33">
        <f t="shared" si="22"/>
        <v>0</v>
      </c>
      <c r="O70" s="33" t="str">
        <f t="shared" si="23"/>
        <v>N</v>
      </c>
      <c r="P70" s="32" t="str">
        <f t="shared" si="24"/>
        <v>N</v>
      </c>
      <c r="Q70" s="34" t="str">
        <f t="shared" si="25"/>
        <v>N</v>
      </c>
    </row>
    <row r="71" spans="3:17" ht="11.25">
      <c r="C71" s="51"/>
      <c r="D71" s="51"/>
      <c r="E71" s="23"/>
      <c r="F71" s="21"/>
      <c r="G71" s="61"/>
      <c r="H71" s="61"/>
      <c r="I71" s="24"/>
      <c r="J71" s="24"/>
      <c r="K71" s="24"/>
      <c r="L71" s="38"/>
      <c r="M71" s="33"/>
      <c r="N71" s="33"/>
      <c r="O71" s="33"/>
      <c r="P71" s="32"/>
      <c r="Q71" s="34"/>
    </row>
    <row r="72" spans="1:17" ht="11.25">
      <c r="A72" s="1">
        <v>199</v>
      </c>
      <c r="B72" s="1">
        <v>6306</v>
      </c>
      <c r="C72" s="51">
        <v>0.7048611111111112</v>
      </c>
      <c r="D72" s="51">
        <v>0.7048611111111112</v>
      </c>
      <c r="E72" s="23" t="str">
        <f t="shared" si="0"/>
        <v>+</v>
      </c>
      <c r="F72" s="21">
        <f t="shared" si="1"/>
        <v>0</v>
      </c>
      <c r="G72" s="61">
        <v>0.7051157407407408</v>
      </c>
      <c r="H72" s="61">
        <v>0.7051157407407408</v>
      </c>
      <c r="I72" s="24">
        <f t="shared" si="19"/>
        <v>0</v>
      </c>
      <c r="J72" s="24">
        <f t="shared" si="9"/>
        <v>0</v>
      </c>
      <c r="K72" s="24">
        <f t="shared" si="20"/>
        <v>0</v>
      </c>
      <c r="L72" s="38" t="s">
        <v>6</v>
      </c>
      <c r="M72" s="33">
        <f t="shared" si="21"/>
        <v>0</v>
      </c>
      <c r="N72" s="33" t="str">
        <f t="shared" si="22"/>
        <v>-</v>
      </c>
      <c r="O72" s="33" t="str">
        <f t="shared" si="23"/>
        <v>N</v>
      </c>
      <c r="P72" s="32" t="str">
        <f t="shared" si="24"/>
        <v>N</v>
      </c>
      <c r="Q72" s="34" t="str">
        <f t="shared" si="25"/>
        <v>N</v>
      </c>
    </row>
    <row r="73" spans="1:17" ht="11.25">
      <c r="A73" s="1">
        <v>198</v>
      </c>
      <c r="B73" s="1">
        <v>6514</v>
      </c>
      <c r="C73" s="51">
        <v>0.7090277777777777</v>
      </c>
      <c r="D73" s="51">
        <v>0.7083333333333334</v>
      </c>
      <c r="E73" s="23" t="str">
        <f t="shared" si="0"/>
        <v>+</v>
      </c>
      <c r="F73" s="21">
        <f t="shared" si="1"/>
        <v>0.000694444444444331</v>
      </c>
      <c r="G73" s="61">
        <v>0.7098495370370371</v>
      </c>
      <c r="H73" s="61">
        <v>0.7101967592592593</v>
      </c>
      <c r="I73" s="24">
        <f t="shared" si="19"/>
        <v>0.0003472222222221655</v>
      </c>
      <c r="J73" s="24">
        <f t="shared" si="9"/>
        <v>6.944444444444444E-05</v>
      </c>
      <c r="K73" s="24">
        <f t="shared" si="20"/>
        <v>0.00041666666666660994</v>
      </c>
      <c r="L73" s="32" t="s">
        <v>5</v>
      </c>
      <c r="M73" s="33" t="str">
        <f t="shared" si="21"/>
        <v>-</v>
      </c>
      <c r="N73" s="33">
        <f t="shared" si="22"/>
        <v>0.00041666666666660994</v>
      </c>
      <c r="O73" s="33" t="str">
        <f t="shared" si="23"/>
        <v>A</v>
      </c>
      <c r="P73" s="32" t="str">
        <f t="shared" si="24"/>
        <v>N</v>
      </c>
      <c r="Q73" s="34" t="str">
        <f t="shared" si="25"/>
        <v>A</v>
      </c>
    </row>
    <row r="74" spans="3:17" ht="11.25">
      <c r="C74" s="51"/>
      <c r="D74" s="51"/>
      <c r="E74" s="23"/>
      <c r="F74" s="21"/>
      <c r="G74" s="61"/>
      <c r="H74" s="61"/>
      <c r="I74" s="24"/>
      <c r="J74" s="24"/>
      <c r="K74" s="24"/>
      <c r="L74" s="38"/>
      <c r="M74" s="33"/>
      <c r="N74" s="33"/>
      <c r="O74" s="33"/>
      <c r="P74" s="32"/>
      <c r="Q74" s="34"/>
    </row>
    <row r="75" spans="1:17" ht="11.25">
      <c r="A75" s="1">
        <v>197</v>
      </c>
      <c r="B75" s="1">
        <v>3295</v>
      </c>
      <c r="C75" s="51">
        <v>0.7138888888888889</v>
      </c>
      <c r="D75" s="51">
        <v>0.7138888888888889</v>
      </c>
      <c r="E75" s="23" t="str">
        <f t="shared" si="0"/>
        <v>+</v>
      </c>
      <c r="F75" s="21">
        <f t="shared" si="1"/>
        <v>0</v>
      </c>
      <c r="G75" s="61">
        <v>0.7141435185185184</v>
      </c>
      <c r="H75" s="61">
        <v>0.7142592592592593</v>
      </c>
      <c r="I75" s="24">
        <f t="shared" si="19"/>
        <v>0.00011574074074083285</v>
      </c>
      <c r="J75" s="24">
        <f t="shared" si="9"/>
        <v>6.944444444444444E-05</v>
      </c>
      <c r="K75" s="24">
        <f t="shared" si="20"/>
        <v>0.0001851851851852773</v>
      </c>
      <c r="L75" s="32" t="s">
        <v>5</v>
      </c>
      <c r="M75" s="33" t="str">
        <f t="shared" si="21"/>
        <v>-</v>
      </c>
      <c r="N75" s="33">
        <f t="shared" si="22"/>
        <v>0.0001851851851852773</v>
      </c>
      <c r="O75" s="33" t="str">
        <f t="shared" si="23"/>
        <v>A</v>
      </c>
      <c r="P75" s="32" t="str">
        <f t="shared" si="24"/>
        <v>N</v>
      </c>
      <c r="Q75" s="34" t="str">
        <f t="shared" si="25"/>
        <v>A</v>
      </c>
    </row>
    <row r="76" spans="1:17" ht="11.25">
      <c r="A76" s="1">
        <v>192</v>
      </c>
      <c r="B76" s="1">
        <v>5803</v>
      </c>
      <c r="C76" s="51">
        <v>0.7145833333333332</v>
      </c>
      <c r="D76" s="51">
        <v>0.7145833333333332</v>
      </c>
      <c r="E76" s="23" t="str">
        <f aca="true" t="shared" si="26" ref="E76:E81">IF(D76&gt;C76,"-","+")</f>
        <v>+</v>
      </c>
      <c r="F76" s="21">
        <f aca="true" t="shared" si="27" ref="F76:F81">IF(D76&gt;C76,D76-C76,C76-D76)</f>
        <v>0</v>
      </c>
      <c r="G76" s="61">
        <v>0.7149884259259259</v>
      </c>
      <c r="H76" s="61">
        <v>0.7149884259259259</v>
      </c>
      <c r="I76" s="24">
        <f t="shared" si="19"/>
        <v>0</v>
      </c>
      <c r="J76" s="24">
        <f t="shared" si="9"/>
        <v>0</v>
      </c>
      <c r="K76" s="24">
        <f t="shared" si="20"/>
        <v>0</v>
      </c>
      <c r="L76" s="32" t="s">
        <v>5</v>
      </c>
      <c r="M76" s="33" t="str">
        <f t="shared" si="21"/>
        <v>-</v>
      </c>
      <c r="N76" s="33">
        <f t="shared" si="22"/>
        <v>0</v>
      </c>
      <c r="O76" s="33" t="str">
        <f t="shared" si="23"/>
        <v>N</v>
      </c>
      <c r="P76" s="32" t="str">
        <f t="shared" si="24"/>
        <v>N</v>
      </c>
      <c r="Q76" s="34" t="str">
        <f t="shared" si="25"/>
        <v>N</v>
      </c>
    </row>
    <row r="77" spans="1:17" ht="11.25">
      <c r="A77" s="1">
        <v>199</v>
      </c>
      <c r="B77" s="1">
        <v>6212</v>
      </c>
      <c r="C77" s="51">
        <v>0.7166666666666667</v>
      </c>
      <c r="D77" s="51">
        <v>0.7152777777777778</v>
      </c>
      <c r="E77" s="23" t="str">
        <f t="shared" si="26"/>
        <v>+</v>
      </c>
      <c r="F77" s="21">
        <f t="shared" si="27"/>
        <v>0.001388888888888884</v>
      </c>
      <c r="G77" s="61">
        <v>0.7169212962962962</v>
      </c>
      <c r="H77" s="61">
        <v>0.7169212962962962</v>
      </c>
      <c r="I77" s="24">
        <f t="shared" si="19"/>
        <v>0</v>
      </c>
      <c r="J77" s="24">
        <f>IF(I77&gt;0,6/(60*60*24),0)</f>
        <v>0</v>
      </c>
      <c r="K77" s="24">
        <f t="shared" si="20"/>
        <v>0</v>
      </c>
      <c r="L77" s="32" t="s">
        <v>5</v>
      </c>
      <c r="M77" s="33" t="str">
        <f t="shared" si="21"/>
        <v>-</v>
      </c>
      <c r="N77" s="33">
        <f t="shared" si="22"/>
        <v>0</v>
      </c>
      <c r="O77" s="33" t="str">
        <f t="shared" si="23"/>
        <v>N</v>
      </c>
      <c r="P77" s="32" t="str">
        <f t="shared" si="24"/>
        <v>N</v>
      </c>
      <c r="Q77" s="34" t="str">
        <f t="shared" si="25"/>
        <v>N</v>
      </c>
    </row>
    <row r="78" spans="1:17" ht="11.25">
      <c r="A78" s="1">
        <v>198</v>
      </c>
      <c r="B78" s="1">
        <v>6305</v>
      </c>
      <c r="C78" s="51">
        <v>0.7194444444444444</v>
      </c>
      <c r="D78" s="51">
        <v>0.71875</v>
      </c>
      <c r="E78" s="23" t="str">
        <f t="shared" si="26"/>
        <v>+</v>
      </c>
      <c r="F78" s="21">
        <f t="shared" si="27"/>
        <v>0.000694444444444442</v>
      </c>
      <c r="G78" s="61">
        <v>0.7198032407407408</v>
      </c>
      <c r="H78" s="61">
        <v>0.7200347222222222</v>
      </c>
      <c r="I78" s="24">
        <f t="shared" si="19"/>
        <v>0.00023148148148144365</v>
      </c>
      <c r="J78" s="24">
        <f>IF(I78&gt;0,6/(60*60*24),0)</f>
        <v>6.944444444444444E-05</v>
      </c>
      <c r="K78" s="24">
        <f t="shared" si="20"/>
        <v>0.0003009259259258881</v>
      </c>
      <c r="L78" s="38" t="s">
        <v>6</v>
      </c>
      <c r="M78" s="33">
        <f t="shared" si="21"/>
        <v>0.0003009259259258881</v>
      </c>
      <c r="N78" s="33" t="str">
        <f t="shared" si="22"/>
        <v>-</v>
      </c>
      <c r="O78" s="33" t="str">
        <f t="shared" si="23"/>
        <v>A</v>
      </c>
      <c r="P78" s="32" t="str">
        <f t="shared" si="24"/>
        <v>A</v>
      </c>
      <c r="Q78" s="34" t="str">
        <f t="shared" si="25"/>
        <v>N</v>
      </c>
    </row>
    <row r="79" spans="1:17" ht="11.25">
      <c r="A79" s="1">
        <v>196</v>
      </c>
      <c r="B79" s="1">
        <v>6300</v>
      </c>
      <c r="C79" s="51">
        <v>0.7236111111111111</v>
      </c>
      <c r="D79" s="51">
        <v>0.7229166666666668</v>
      </c>
      <c r="E79" s="23" t="str">
        <f t="shared" si="26"/>
        <v>+</v>
      </c>
      <c r="F79" s="21">
        <f t="shared" si="27"/>
        <v>0.000694444444444331</v>
      </c>
      <c r="G79" s="61">
        <v>0.7243287037037037</v>
      </c>
      <c r="H79" s="61">
        <v>0.7244907407407407</v>
      </c>
      <c r="I79" s="24">
        <f t="shared" si="19"/>
        <v>0.00016203703703698835</v>
      </c>
      <c r="J79" s="24">
        <f>IF(I79&gt;0,6/(60*60*24),0)</f>
        <v>6.944444444444444E-05</v>
      </c>
      <c r="K79" s="24">
        <f t="shared" si="20"/>
        <v>0.0002314814814814328</v>
      </c>
      <c r="L79" s="38" t="s">
        <v>6</v>
      </c>
      <c r="M79" s="33">
        <f t="shared" si="21"/>
        <v>0.0002314814814814328</v>
      </c>
      <c r="N79" s="33" t="str">
        <f t="shared" si="22"/>
        <v>-</v>
      </c>
      <c r="O79" s="33" t="str">
        <f t="shared" si="23"/>
        <v>A</v>
      </c>
      <c r="P79" s="32" t="str">
        <f t="shared" si="24"/>
        <v>A</v>
      </c>
      <c r="Q79" s="34" t="str">
        <f t="shared" si="25"/>
        <v>N</v>
      </c>
    </row>
    <row r="80" spans="1:17" ht="11.25">
      <c r="A80" s="1">
        <v>192</v>
      </c>
      <c r="B80" s="1">
        <v>3372</v>
      </c>
      <c r="C80" s="51">
        <v>0.725</v>
      </c>
      <c r="D80" s="51">
        <v>0.725</v>
      </c>
      <c r="E80" s="23" t="str">
        <f t="shared" si="26"/>
        <v>+</v>
      </c>
      <c r="F80" s="21">
        <f t="shared" si="27"/>
        <v>0</v>
      </c>
      <c r="G80" s="61">
        <v>0.7253472222222223</v>
      </c>
      <c r="H80" s="61">
        <v>0.725775462962963</v>
      </c>
      <c r="I80" s="24">
        <f t="shared" si="19"/>
        <v>0.0004282407407407707</v>
      </c>
      <c r="J80" s="24">
        <f>IF(I80&gt;0,6/(60*60*24),0)</f>
        <v>6.944444444444444E-05</v>
      </c>
      <c r="K80" s="24">
        <f t="shared" si="20"/>
        <v>0.0004976851851852151</v>
      </c>
      <c r="L80" s="38" t="s">
        <v>6</v>
      </c>
      <c r="M80" s="33">
        <f t="shared" si="21"/>
        <v>0.0004976851851852151</v>
      </c>
      <c r="N80" s="33" t="str">
        <f t="shared" si="22"/>
        <v>-</v>
      </c>
      <c r="O80" s="33" t="str">
        <f t="shared" si="23"/>
        <v>A</v>
      </c>
      <c r="P80" s="32" t="str">
        <f t="shared" si="24"/>
        <v>A</v>
      </c>
      <c r="Q80" s="34" t="str">
        <f t="shared" si="25"/>
        <v>N</v>
      </c>
    </row>
    <row r="81" spans="1:17" ht="11.25">
      <c r="A81" s="10">
        <v>199</v>
      </c>
      <c r="B81" s="10">
        <v>6147</v>
      </c>
      <c r="C81" s="25">
        <v>0.7270833333333333</v>
      </c>
      <c r="D81" s="25">
        <v>0.7256944444444445</v>
      </c>
      <c r="E81" s="27" t="str">
        <f t="shared" si="26"/>
        <v>+</v>
      </c>
      <c r="F81" s="25">
        <f t="shared" si="27"/>
        <v>0.001388888888888773</v>
      </c>
      <c r="G81" s="40">
        <v>0.7278009259259259</v>
      </c>
      <c r="H81" s="40">
        <v>0.7280671296296296</v>
      </c>
      <c r="I81" s="28">
        <f t="shared" si="19"/>
        <v>0.0002662037037036713</v>
      </c>
      <c r="J81" s="28">
        <f>IF(I81&gt;0,6/(60*60*24),0)</f>
        <v>6.944444444444444E-05</v>
      </c>
      <c r="K81" s="28">
        <f t="shared" si="20"/>
        <v>0.00033564814814811576</v>
      </c>
      <c r="L81" s="35" t="s">
        <v>5</v>
      </c>
      <c r="M81" s="36" t="str">
        <f t="shared" si="21"/>
        <v>-</v>
      </c>
      <c r="N81" s="36">
        <f t="shared" si="22"/>
        <v>0.00033564814814811576</v>
      </c>
      <c r="O81" s="36" t="str">
        <f t="shared" si="23"/>
        <v>A</v>
      </c>
      <c r="P81" s="35" t="str">
        <f t="shared" si="24"/>
        <v>N</v>
      </c>
      <c r="Q81" s="37" t="str">
        <f t="shared" si="25"/>
        <v>A</v>
      </c>
    </row>
    <row r="82" spans="1:17" ht="11.25">
      <c r="A82" s="1">
        <v>192</v>
      </c>
      <c r="B82" s="1">
        <v>3372</v>
      </c>
      <c r="C82" s="51">
        <v>0.6673611111111111</v>
      </c>
      <c r="D82" s="51">
        <v>0.6625</v>
      </c>
      <c r="E82" s="23" t="str">
        <f aca="true" t="shared" si="28" ref="E82:E99">IF(D82&gt;C82,"-","+")</f>
        <v>+</v>
      </c>
      <c r="F82" s="21">
        <f aca="true" t="shared" si="29" ref="F82:F99">IF(D82&gt;C82,D82-C82,C82-D82)</f>
        <v>0.004861111111111094</v>
      </c>
      <c r="G82" s="61">
        <v>0.6681712962962963</v>
      </c>
      <c r="H82" s="61">
        <v>0.6681712962962963</v>
      </c>
      <c r="I82" s="24">
        <f aca="true" t="shared" si="30" ref="I82:I99">H82-G82</f>
        <v>0</v>
      </c>
      <c r="J82" s="24">
        <f aca="true" t="shared" si="31" ref="J82:J99">IF(I82&gt;0,6/(60*60*24),0)</f>
        <v>0</v>
      </c>
      <c r="K82" s="24">
        <f aca="true" t="shared" si="32" ref="K82:K99">I82+J82</f>
        <v>0</v>
      </c>
      <c r="L82" s="38" t="s">
        <v>6</v>
      </c>
      <c r="M82" s="33">
        <f aca="true" t="shared" si="33" ref="M82:M99">IF(L82="A",K82,"-")</f>
        <v>0</v>
      </c>
      <c r="N82" s="33" t="str">
        <f aca="true" t="shared" si="34" ref="N82:N99">IF(L82="N",K82,"-")</f>
        <v>-</v>
      </c>
      <c r="O82" s="33" t="str">
        <f aca="true" t="shared" si="35" ref="O82:O99">IF(K82&gt;0,"A","N")</f>
        <v>N</v>
      </c>
      <c r="P82" s="32" t="str">
        <f aca="true" t="shared" si="36" ref="P82:P99">IF(OR(M82="-",M82=0),"N","A")</f>
        <v>N</v>
      </c>
      <c r="Q82" s="34" t="str">
        <f aca="true" t="shared" si="37" ref="Q82:Q99">IF(OR(N82="-",N82=0),"N","A")</f>
        <v>N</v>
      </c>
    </row>
    <row r="83" spans="1:17" ht="11.25">
      <c r="A83" s="1">
        <v>198</v>
      </c>
      <c r="B83" s="1">
        <v>6294</v>
      </c>
      <c r="C83" s="51">
        <v>0.6680555555555556</v>
      </c>
      <c r="D83" s="51">
        <v>0.6666666666666666</v>
      </c>
      <c r="E83" s="23" t="str">
        <f t="shared" si="28"/>
        <v>+</v>
      </c>
      <c r="F83" s="21">
        <f t="shared" si="29"/>
        <v>0.001388888888888995</v>
      </c>
      <c r="G83" s="61">
        <v>0.6685763888888889</v>
      </c>
      <c r="H83" s="61">
        <v>0.6690046296296296</v>
      </c>
      <c r="I83" s="24">
        <f t="shared" si="30"/>
        <v>0.00042824074074065965</v>
      </c>
      <c r="J83" s="24">
        <f t="shared" si="31"/>
        <v>6.944444444444444E-05</v>
      </c>
      <c r="K83" s="24">
        <f t="shared" si="32"/>
        <v>0.0004976851851851041</v>
      </c>
      <c r="L83" s="38" t="s">
        <v>6</v>
      </c>
      <c r="M83" s="33">
        <f t="shared" si="33"/>
        <v>0.0004976851851851041</v>
      </c>
      <c r="N83" s="33" t="str">
        <f t="shared" si="34"/>
        <v>-</v>
      </c>
      <c r="O83" s="33" t="str">
        <f t="shared" si="35"/>
        <v>A</v>
      </c>
      <c r="P83" s="32" t="str">
        <f t="shared" si="36"/>
        <v>A</v>
      </c>
      <c r="Q83" s="34" t="str">
        <f t="shared" si="37"/>
        <v>N</v>
      </c>
    </row>
    <row r="84" spans="1:17" ht="11.25">
      <c r="A84" s="1">
        <v>196</v>
      </c>
      <c r="B84" s="1">
        <v>6378</v>
      </c>
      <c r="C84" s="51">
        <v>0.6715277777777778</v>
      </c>
      <c r="D84" s="51">
        <v>0.6708333333333334</v>
      </c>
      <c r="E84" s="23" t="str">
        <f t="shared" si="28"/>
        <v>+</v>
      </c>
      <c r="F84" s="21">
        <f t="shared" si="29"/>
        <v>0.000694444444444442</v>
      </c>
      <c r="G84" s="61">
        <v>0.6719791666666667</v>
      </c>
      <c r="H84" s="61">
        <v>0.6720601851851852</v>
      </c>
      <c r="I84" s="24">
        <f t="shared" si="30"/>
        <v>8.101851851849418E-05</v>
      </c>
      <c r="J84" s="24">
        <f t="shared" si="31"/>
        <v>6.944444444444444E-05</v>
      </c>
      <c r="K84" s="24">
        <f t="shared" si="32"/>
        <v>0.00015046296296293863</v>
      </c>
      <c r="L84" s="38" t="s">
        <v>6</v>
      </c>
      <c r="M84" s="33">
        <f t="shared" si="33"/>
        <v>0.00015046296296293863</v>
      </c>
      <c r="N84" s="33" t="str">
        <f t="shared" si="34"/>
        <v>-</v>
      </c>
      <c r="O84" s="33" t="str">
        <f t="shared" si="35"/>
        <v>A</v>
      </c>
      <c r="P84" s="32" t="str">
        <f t="shared" si="36"/>
        <v>A</v>
      </c>
      <c r="Q84" s="34" t="str">
        <f t="shared" si="37"/>
        <v>N</v>
      </c>
    </row>
    <row r="85" spans="1:17" ht="11.25">
      <c r="A85" s="1">
        <v>192</v>
      </c>
      <c r="B85" s="1">
        <v>3403</v>
      </c>
      <c r="C85" s="51">
        <v>0.6736111111111112</v>
      </c>
      <c r="D85" s="51">
        <v>0.6729166666666666</v>
      </c>
      <c r="E85" s="23" t="str">
        <f t="shared" si="28"/>
        <v>+</v>
      </c>
      <c r="F85" s="21">
        <f t="shared" si="29"/>
        <v>0.000694444444444553</v>
      </c>
      <c r="G85" s="61">
        <v>0.6738773148148148</v>
      </c>
      <c r="H85" s="61">
        <v>0.6738773148148148</v>
      </c>
      <c r="I85" s="24">
        <f t="shared" si="30"/>
        <v>0</v>
      </c>
      <c r="J85" s="24">
        <f t="shared" si="31"/>
        <v>0</v>
      </c>
      <c r="K85" s="24">
        <f t="shared" si="32"/>
        <v>0</v>
      </c>
      <c r="L85" s="38" t="s">
        <v>6</v>
      </c>
      <c r="M85" s="33">
        <f t="shared" si="33"/>
        <v>0</v>
      </c>
      <c r="N85" s="33" t="str">
        <f t="shared" si="34"/>
        <v>-</v>
      </c>
      <c r="O85" s="33" t="str">
        <f t="shared" si="35"/>
        <v>N</v>
      </c>
      <c r="P85" s="32" t="str">
        <f t="shared" si="36"/>
        <v>N</v>
      </c>
      <c r="Q85" s="34" t="str">
        <f t="shared" si="37"/>
        <v>N</v>
      </c>
    </row>
    <row r="86" spans="1:17" ht="11.25">
      <c r="A86" s="1">
        <v>197</v>
      </c>
      <c r="B86" s="1">
        <v>7347</v>
      </c>
      <c r="C86" s="51">
        <v>0.6743055555555556</v>
      </c>
      <c r="D86" s="51">
        <v>0.6722222222222222</v>
      </c>
      <c r="E86" s="23" t="str">
        <f t="shared" si="28"/>
        <v>+</v>
      </c>
      <c r="F86" s="21">
        <f t="shared" si="29"/>
        <v>0.002083333333333437</v>
      </c>
      <c r="G86" s="61">
        <v>0.6747685185185185</v>
      </c>
      <c r="H86" s="61">
        <v>0.6747685185185185</v>
      </c>
      <c r="I86" s="24">
        <f t="shared" si="30"/>
        <v>0</v>
      </c>
      <c r="J86" s="24">
        <f t="shared" si="31"/>
        <v>0</v>
      </c>
      <c r="K86" s="24">
        <f t="shared" si="32"/>
        <v>0</v>
      </c>
      <c r="L86" s="32" t="s">
        <v>5</v>
      </c>
      <c r="M86" s="33" t="str">
        <f t="shared" si="33"/>
        <v>-</v>
      </c>
      <c r="N86" s="33">
        <f t="shared" si="34"/>
        <v>0</v>
      </c>
      <c r="O86" s="33" t="str">
        <f t="shared" si="35"/>
        <v>N</v>
      </c>
      <c r="P86" s="32" t="str">
        <f t="shared" si="36"/>
        <v>N</v>
      </c>
      <c r="Q86" s="34" t="str">
        <f t="shared" si="37"/>
        <v>N</v>
      </c>
    </row>
    <row r="87" spans="1:17" ht="11.25">
      <c r="A87" s="1">
        <v>199</v>
      </c>
      <c r="B87" s="1">
        <v>6246</v>
      </c>
      <c r="C87" s="51">
        <v>0.6743055555555556</v>
      </c>
      <c r="D87" s="51">
        <v>0.6736111111111112</v>
      </c>
      <c r="E87" s="23" t="str">
        <f t="shared" si="28"/>
        <v>+</v>
      </c>
      <c r="F87" s="21">
        <f t="shared" si="29"/>
        <v>0.000694444444444442</v>
      </c>
      <c r="G87" s="61">
        <v>0.6748726851851852</v>
      </c>
      <c r="H87" s="61">
        <v>0.6748726851851852</v>
      </c>
      <c r="I87" s="24">
        <f t="shared" si="30"/>
        <v>0</v>
      </c>
      <c r="J87" s="24">
        <f t="shared" si="31"/>
        <v>0</v>
      </c>
      <c r="K87" s="24">
        <f t="shared" si="32"/>
        <v>0</v>
      </c>
      <c r="L87" s="38" t="s">
        <v>6</v>
      </c>
      <c r="M87" s="33">
        <f t="shared" si="33"/>
        <v>0</v>
      </c>
      <c r="N87" s="33" t="str">
        <f t="shared" si="34"/>
        <v>-</v>
      </c>
      <c r="O87" s="33" t="str">
        <f t="shared" si="35"/>
        <v>N</v>
      </c>
      <c r="P87" s="32" t="str">
        <f t="shared" si="36"/>
        <v>N</v>
      </c>
      <c r="Q87" s="34" t="str">
        <f t="shared" si="37"/>
        <v>N</v>
      </c>
    </row>
    <row r="88" spans="1:17" ht="11.25">
      <c r="A88" s="1">
        <v>198</v>
      </c>
      <c r="B88" s="1">
        <v>6332</v>
      </c>
      <c r="C88" s="51">
        <v>0.6791666666666667</v>
      </c>
      <c r="D88" s="51">
        <v>0.6770833333333334</v>
      </c>
      <c r="E88" s="23" t="str">
        <f t="shared" si="28"/>
        <v>+</v>
      </c>
      <c r="F88" s="21">
        <f t="shared" si="29"/>
        <v>0.002083333333333326</v>
      </c>
      <c r="G88" s="61">
        <v>0.6796527777777778</v>
      </c>
      <c r="H88" s="61">
        <v>0.6800462962962963</v>
      </c>
      <c r="I88" s="24">
        <f t="shared" si="30"/>
        <v>0.000393518518518543</v>
      </c>
      <c r="J88" s="24">
        <f t="shared" si="31"/>
        <v>6.944444444444444E-05</v>
      </c>
      <c r="K88" s="24">
        <f t="shared" si="32"/>
        <v>0.0004629629629629875</v>
      </c>
      <c r="L88" s="38" t="s">
        <v>6</v>
      </c>
      <c r="M88" s="33">
        <f t="shared" si="33"/>
        <v>0.0004629629629629875</v>
      </c>
      <c r="N88" s="33" t="str">
        <f t="shared" si="34"/>
        <v>-</v>
      </c>
      <c r="O88" s="33" t="str">
        <f t="shared" si="35"/>
        <v>A</v>
      </c>
      <c r="P88" s="32" t="str">
        <f t="shared" si="36"/>
        <v>A</v>
      </c>
      <c r="Q88" s="34" t="str">
        <f t="shared" si="37"/>
        <v>N</v>
      </c>
    </row>
    <row r="89" spans="1:17" ht="11.25">
      <c r="A89" s="1">
        <v>196</v>
      </c>
      <c r="B89" s="1">
        <v>6243</v>
      </c>
      <c r="C89" s="51">
        <v>0.6833333333333332</v>
      </c>
      <c r="D89" s="51">
        <v>0.68125</v>
      </c>
      <c r="E89" s="23" t="str">
        <f t="shared" si="28"/>
        <v>+</v>
      </c>
      <c r="F89" s="21">
        <f t="shared" si="29"/>
        <v>0.002083333333333215</v>
      </c>
      <c r="G89" s="61">
        <v>0.6841782407407407</v>
      </c>
      <c r="H89" s="61">
        <v>0.6841782407407407</v>
      </c>
      <c r="I89" s="24">
        <f t="shared" si="30"/>
        <v>0</v>
      </c>
      <c r="J89" s="24">
        <f t="shared" si="31"/>
        <v>0</v>
      </c>
      <c r="K89" s="24">
        <f t="shared" si="32"/>
        <v>0</v>
      </c>
      <c r="L89" s="38" t="s">
        <v>6</v>
      </c>
      <c r="M89" s="33">
        <f t="shared" si="33"/>
        <v>0</v>
      </c>
      <c r="N89" s="33" t="str">
        <f t="shared" si="34"/>
        <v>-</v>
      </c>
      <c r="O89" s="33" t="str">
        <f t="shared" si="35"/>
        <v>N</v>
      </c>
      <c r="P89" s="32" t="str">
        <f t="shared" si="36"/>
        <v>N</v>
      </c>
      <c r="Q89" s="34" t="str">
        <f t="shared" si="37"/>
        <v>N</v>
      </c>
    </row>
    <row r="90" spans="1:17" ht="11.25">
      <c r="A90" s="1">
        <v>199</v>
      </c>
      <c r="B90" s="1">
        <v>6307</v>
      </c>
      <c r="C90" s="51">
        <v>0.688888888888889</v>
      </c>
      <c r="D90" s="51">
        <v>0.6840277777777778</v>
      </c>
      <c r="E90" s="23" t="str">
        <f t="shared" si="28"/>
        <v>+</v>
      </c>
      <c r="F90" s="21">
        <f t="shared" si="29"/>
        <v>0.004861111111111205</v>
      </c>
      <c r="G90" s="61">
        <v>0.6893055555555555</v>
      </c>
      <c r="H90" s="61">
        <v>0.6893055555555555</v>
      </c>
      <c r="I90" s="24">
        <f t="shared" si="30"/>
        <v>0</v>
      </c>
      <c r="J90" s="24">
        <f t="shared" si="31"/>
        <v>0</v>
      </c>
      <c r="K90" s="24">
        <f t="shared" si="32"/>
        <v>0</v>
      </c>
      <c r="L90" s="38" t="s">
        <v>6</v>
      </c>
      <c r="M90" s="33">
        <f t="shared" si="33"/>
        <v>0</v>
      </c>
      <c r="N90" s="33" t="str">
        <f t="shared" si="34"/>
        <v>-</v>
      </c>
      <c r="O90" s="33" t="str">
        <f t="shared" si="35"/>
        <v>N</v>
      </c>
      <c r="P90" s="32" t="str">
        <f t="shared" si="36"/>
        <v>N</v>
      </c>
      <c r="Q90" s="34" t="str">
        <f t="shared" si="37"/>
        <v>N</v>
      </c>
    </row>
    <row r="91" spans="1:17" ht="11.25">
      <c r="A91" s="1">
        <v>192</v>
      </c>
      <c r="B91" s="1">
        <v>3373</v>
      </c>
      <c r="C91" s="51">
        <v>0.688888888888889</v>
      </c>
      <c r="D91" s="51">
        <v>0.6833333333333332</v>
      </c>
      <c r="E91" s="23" t="str">
        <f t="shared" si="28"/>
        <v>+</v>
      </c>
      <c r="F91" s="21">
        <f t="shared" si="29"/>
        <v>0.005555555555555758</v>
      </c>
      <c r="G91" s="61">
        <v>0.6896296296296297</v>
      </c>
      <c r="H91" s="61">
        <v>0.6902199074074074</v>
      </c>
      <c r="I91" s="24">
        <f t="shared" si="30"/>
        <v>0.000590277777777648</v>
      </c>
      <c r="J91" s="24">
        <f t="shared" si="31"/>
        <v>6.944444444444444E-05</v>
      </c>
      <c r="K91" s="24">
        <f t="shared" si="32"/>
        <v>0.0006597222222220925</v>
      </c>
      <c r="L91" s="38" t="s">
        <v>6</v>
      </c>
      <c r="M91" s="33">
        <f t="shared" si="33"/>
        <v>0.0006597222222220925</v>
      </c>
      <c r="N91" s="33" t="str">
        <f t="shared" si="34"/>
        <v>-</v>
      </c>
      <c r="O91" s="33" t="str">
        <f t="shared" si="35"/>
        <v>A</v>
      </c>
      <c r="P91" s="32" t="str">
        <f t="shared" si="36"/>
        <v>A</v>
      </c>
      <c r="Q91" s="34" t="str">
        <f t="shared" si="37"/>
        <v>N</v>
      </c>
    </row>
    <row r="92" spans="1:17" ht="11.25">
      <c r="A92" s="1">
        <v>198</v>
      </c>
      <c r="B92" s="1">
        <v>6330</v>
      </c>
      <c r="C92" s="51">
        <v>0.6895833333333333</v>
      </c>
      <c r="D92" s="51">
        <v>0.6875</v>
      </c>
      <c r="E92" s="23" t="str">
        <f t="shared" si="28"/>
        <v>+</v>
      </c>
      <c r="F92" s="21">
        <f t="shared" si="29"/>
        <v>0.002083333333333326</v>
      </c>
      <c r="G92" s="61">
        <v>0.6902546296296297</v>
      </c>
      <c r="H92" s="61">
        <v>0.6902546296296297</v>
      </c>
      <c r="I92" s="24">
        <f t="shared" si="30"/>
        <v>0</v>
      </c>
      <c r="J92" s="24">
        <f t="shared" si="31"/>
        <v>0</v>
      </c>
      <c r="K92" s="24">
        <f t="shared" si="32"/>
        <v>0</v>
      </c>
      <c r="L92" s="38" t="s">
        <v>6</v>
      </c>
      <c r="M92" s="33">
        <f t="shared" si="33"/>
        <v>0</v>
      </c>
      <c r="N92" s="33" t="str">
        <f t="shared" si="34"/>
        <v>-</v>
      </c>
      <c r="O92" s="33" t="str">
        <f t="shared" si="35"/>
        <v>N</v>
      </c>
      <c r="P92" s="32" t="str">
        <f t="shared" si="36"/>
        <v>N</v>
      </c>
      <c r="Q92" s="34" t="str">
        <f t="shared" si="37"/>
        <v>N</v>
      </c>
    </row>
    <row r="93" spans="1:17" ht="11.25">
      <c r="A93" s="1">
        <v>196</v>
      </c>
      <c r="B93" s="1">
        <v>6296</v>
      </c>
      <c r="C93" s="51">
        <v>0.69375</v>
      </c>
      <c r="D93" s="51">
        <v>0.6916666666666668</v>
      </c>
      <c r="E93" s="23" t="str">
        <f t="shared" si="28"/>
        <v>+</v>
      </c>
      <c r="F93" s="21">
        <f t="shared" si="29"/>
        <v>0.002083333333333215</v>
      </c>
      <c r="G93" s="61">
        <v>0.694236111111111</v>
      </c>
      <c r="H93" s="61">
        <v>0.694236111111111</v>
      </c>
      <c r="I93" s="24">
        <f t="shared" si="30"/>
        <v>0</v>
      </c>
      <c r="J93" s="24">
        <f t="shared" si="31"/>
        <v>0</v>
      </c>
      <c r="K93" s="24">
        <f t="shared" si="32"/>
        <v>0</v>
      </c>
      <c r="L93" s="38" t="s">
        <v>6</v>
      </c>
      <c r="M93" s="33">
        <f t="shared" si="33"/>
        <v>0</v>
      </c>
      <c r="N93" s="33" t="str">
        <f t="shared" si="34"/>
        <v>-</v>
      </c>
      <c r="O93" s="33" t="str">
        <f t="shared" si="35"/>
        <v>N</v>
      </c>
      <c r="P93" s="32" t="str">
        <f t="shared" si="36"/>
        <v>N</v>
      </c>
      <c r="Q93" s="34" t="str">
        <f t="shared" si="37"/>
        <v>N</v>
      </c>
    </row>
    <row r="94" spans="1:17" ht="11.25">
      <c r="A94" s="1">
        <v>197</v>
      </c>
      <c r="B94" s="1">
        <v>3296</v>
      </c>
      <c r="C94" s="51">
        <v>0.6951388888888889</v>
      </c>
      <c r="D94" s="51">
        <v>0.6930555555555555</v>
      </c>
      <c r="E94" s="23" t="str">
        <f t="shared" si="28"/>
        <v>+</v>
      </c>
      <c r="F94" s="21">
        <f t="shared" si="29"/>
        <v>0.002083333333333326</v>
      </c>
      <c r="G94" s="61">
        <v>0.6953935185185185</v>
      </c>
      <c r="H94" s="61">
        <v>0.6958333333333333</v>
      </c>
      <c r="I94" s="24">
        <f t="shared" si="30"/>
        <v>0.00043981481481480955</v>
      </c>
      <c r="J94" s="24">
        <f t="shared" si="31"/>
        <v>6.944444444444444E-05</v>
      </c>
      <c r="K94" s="24">
        <f t="shared" si="32"/>
        <v>0.000509259259259254</v>
      </c>
      <c r="L94" s="32" t="s">
        <v>5</v>
      </c>
      <c r="M94" s="33" t="str">
        <f t="shared" si="33"/>
        <v>-</v>
      </c>
      <c r="N94" s="33">
        <f t="shared" si="34"/>
        <v>0.000509259259259254</v>
      </c>
      <c r="O94" s="33" t="str">
        <f t="shared" si="35"/>
        <v>A</v>
      </c>
      <c r="P94" s="32" t="str">
        <f t="shared" si="36"/>
        <v>N</v>
      </c>
      <c r="Q94" s="34" t="str">
        <f t="shared" si="37"/>
        <v>A</v>
      </c>
    </row>
    <row r="95" spans="1:17" ht="11.25">
      <c r="A95" s="1">
        <v>199</v>
      </c>
      <c r="B95" s="1">
        <v>6009</v>
      </c>
      <c r="C95" s="51">
        <v>0.6958333333333333</v>
      </c>
      <c r="D95" s="51">
        <v>0.6944444444444445</v>
      </c>
      <c r="E95" s="23" t="str">
        <f t="shared" si="28"/>
        <v>+</v>
      </c>
      <c r="F95" s="21">
        <f t="shared" si="29"/>
        <v>0.001388888888888773</v>
      </c>
      <c r="G95" s="61">
        <v>0.6964930555555555</v>
      </c>
      <c r="H95" s="61">
        <v>0.696863425925926</v>
      </c>
      <c r="I95" s="24">
        <f t="shared" si="30"/>
        <v>0.0003703703703704653</v>
      </c>
      <c r="J95" s="24">
        <f t="shared" si="31"/>
        <v>6.944444444444444E-05</v>
      </c>
      <c r="K95" s="24">
        <f t="shared" si="32"/>
        <v>0.00043981481481490973</v>
      </c>
      <c r="L95" s="38" t="s">
        <v>6</v>
      </c>
      <c r="M95" s="33">
        <f t="shared" si="33"/>
        <v>0.00043981481481490973</v>
      </c>
      <c r="N95" s="33" t="str">
        <f t="shared" si="34"/>
        <v>-</v>
      </c>
      <c r="O95" s="33" t="str">
        <f t="shared" si="35"/>
        <v>A</v>
      </c>
      <c r="P95" s="32" t="str">
        <f t="shared" si="36"/>
        <v>A</v>
      </c>
      <c r="Q95" s="34" t="str">
        <f t="shared" si="37"/>
        <v>N</v>
      </c>
    </row>
    <row r="96" spans="1:17" ht="11.25">
      <c r="A96" s="1">
        <v>198</v>
      </c>
      <c r="B96" s="1">
        <v>6308</v>
      </c>
      <c r="C96" s="51">
        <v>0.6993055555555556</v>
      </c>
      <c r="D96" s="51">
        <v>0.6979166666666666</v>
      </c>
      <c r="E96" s="23" t="str">
        <f t="shared" si="28"/>
        <v>+</v>
      </c>
      <c r="F96" s="21">
        <f t="shared" si="29"/>
        <v>0.001388888888888995</v>
      </c>
      <c r="G96" s="61">
        <v>0.6998263888888889</v>
      </c>
      <c r="H96" s="61">
        <v>0.6998842592592592</v>
      </c>
      <c r="I96" s="24">
        <f t="shared" si="30"/>
        <v>5.78703703703054E-05</v>
      </c>
      <c r="J96" s="24">
        <f t="shared" si="31"/>
        <v>6.944444444444444E-05</v>
      </c>
      <c r="K96" s="24">
        <f t="shared" si="32"/>
        <v>0.00012731481481474986</v>
      </c>
      <c r="L96" s="38" t="s">
        <v>6</v>
      </c>
      <c r="M96" s="33">
        <f t="shared" si="33"/>
        <v>0.00012731481481474986</v>
      </c>
      <c r="N96" s="33" t="str">
        <f t="shared" si="34"/>
        <v>-</v>
      </c>
      <c r="O96" s="33" t="str">
        <f t="shared" si="35"/>
        <v>A</v>
      </c>
      <c r="P96" s="32" t="str">
        <f t="shared" si="36"/>
        <v>A</v>
      </c>
      <c r="Q96" s="34" t="str">
        <f t="shared" si="37"/>
        <v>N</v>
      </c>
    </row>
    <row r="97" spans="1:17" ht="11.25">
      <c r="A97" s="1">
        <v>192</v>
      </c>
      <c r="B97" s="1">
        <v>4010</v>
      </c>
      <c r="C97" s="51">
        <v>0.7006944444444444</v>
      </c>
      <c r="D97" s="51">
        <v>0.69375</v>
      </c>
      <c r="E97" s="23" t="str">
        <f t="shared" si="28"/>
        <v>+</v>
      </c>
      <c r="F97" s="21">
        <f t="shared" si="29"/>
        <v>0.00694444444444442</v>
      </c>
      <c r="G97" s="61">
        <v>0.701412037037037</v>
      </c>
      <c r="H97" s="61">
        <v>0.7017129629629629</v>
      </c>
      <c r="I97" s="24">
        <f t="shared" si="30"/>
        <v>0.00030092592592589895</v>
      </c>
      <c r="J97" s="24">
        <f t="shared" si="31"/>
        <v>6.944444444444444E-05</v>
      </c>
      <c r="K97" s="24">
        <f t="shared" si="32"/>
        <v>0.0003703703703703434</v>
      </c>
      <c r="L97" s="38" t="s">
        <v>6</v>
      </c>
      <c r="M97" s="33">
        <f t="shared" si="33"/>
        <v>0.0003703703703703434</v>
      </c>
      <c r="N97" s="33" t="str">
        <f t="shared" si="34"/>
        <v>-</v>
      </c>
      <c r="O97" s="33" t="str">
        <f t="shared" si="35"/>
        <v>A</v>
      </c>
      <c r="P97" s="32" t="str">
        <f t="shared" si="36"/>
        <v>A</v>
      </c>
      <c r="Q97" s="34" t="str">
        <f t="shared" si="37"/>
        <v>N</v>
      </c>
    </row>
    <row r="98" spans="1:17" ht="11.25">
      <c r="A98" s="1">
        <v>196</v>
      </c>
      <c r="B98" s="1">
        <v>6239</v>
      </c>
      <c r="C98" s="51">
        <v>0.7034722222222222</v>
      </c>
      <c r="D98" s="51">
        <v>0.7020833333333334</v>
      </c>
      <c r="E98" s="23" t="str">
        <f t="shared" si="28"/>
        <v>+</v>
      </c>
      <c r="F98" s="21">
        <f t="shared" si="29"/>
        <v>0.001388888888888773</v>
      </c>
      <c r="G98" s="61">
        <v>0.7040856481481481</v>
      </c>
      <c r="H98" s="61">
        <v>0.7042129629629629</v>
      </c>
      <c r="I98" s="24">
        <f t="shared" si="30"/>
        <v>0.0001273148148147607</v>
      </c>
      <c r="J98" s="24">
        <f t="shared" si="31"/>
        <v>6.944444444444444E-05</v>
      </c>
      <c r="K98" s="24">
        <f t="shared" si="32"/>
        <v>0.00019675925925920516</v>
      </c>
      <c r="L98" s="38" t="s">
        <v>6</v>
      </c>
      <c r="M98" s="33">
        <f t="shared" si="33"/>
        <v>0.00019675925925920516</v>
      </c>
      <c r="N98" s="33" t="str">
        <f t="shared" si="34"/>
        <v>-</v>
      </c>
      <c r="O98" s="33" t="str">
        <f t="shared" si="35"/>
        <v>A</v>
      </c>
      <c r="P98" s="32" t="str">
        <f t="shared" si="36"/>
        <v>A</v>
      </c>
      <c r="Q98" s="34" t="str">
        <f t="shared" si="37"/>
        <v>N</v>
      </c>
    </row>
    <row r="99" spans="1:17" ht="11.25">
      <c r="A99" s="10">
        <v>199</v>
      </c>
      <c r="B99" s="10">
        <v>6367</v>
      </c>
      <c r="C99" s="25">
        <v>0.70625</v>
      </c>
      <c r="D99" s="25">
        <v>0.7048611111111112</v>
      </c>
      <c r="E99" s="27" t="str">
        <f t="shared" si="28"/>
        <v>+</v>
      </c>
      <c r="F99" s="25">
        <f t="shared" si="29"/>
        <v>0.001388888888888884</v>
      </c>
      <c r="G99" s="40">
        <v>0.7067361111111111</v>
      </c>
      <c r="H99" s="40">
        <v>0.7067361111111111</v>
      </c>
      <c r="I99" s="28">
        <f t="shared" si="30"/>
        <v>0</v>
      </c>
      <c r="J99" s="28">
        <f t="shared" si="31"/>
        <v>0</v>
      </c>
      <c r="K99" s="28">
        <f t="shared" si="32"/>
        <v>0</v>
      </c>
      <c r="L99" s="35" t="s">
        <v>5</v>
      </c>
      <c r="M99" s="36" t="str">
        <f t="shared" si="33"/>
        <v>-</v>
      </c>
      <c r="N99" s="36">
        <f t="shared" si="34"/>
        <v>0</v>
      </c>
      <c r="O99" s="36" t="str">
        <f t="shared" si="35"/>
        <v>N</v>
      </c>
      <c r="P99" s="35" t="str">
        <f t="shared" si="36"/>
        <v>N</v>
      </c>
      <c r="Q99" s="37" t="str">
        <f t="shared" si="37"/>
        <v>N</v>
      </c>
    </row>
  </sheetData>
  <mergeCells count="1">
    <mergeCell ref="E11:F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Jiři Grossmann</dc:creator>
  <cp:keywords/>
  <dc:description/>
  <cp:lastModifiedBy>Jiři Grossmann</cp:lastModifiedBy>
  <dcterms:created xsi:type="dcterms:W3CDTF">2006-07-14T19:35:35Z</dcterms:created>
  <dcterms:modified xsi:type="dcterms:W3CDTF">2006-11-24T14:17:55Z</dcterms:modified>
  <cp:category/>
  <cp:version/>
  <cp:contentType/>
  <cp:contentStatus/>
</cp:coreProperties>
</file>